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howInkAnnotation="0" defaultThemeVersion="124226"/>
  <mc:AlternateContent xmlns:mc="http://schemas.openxmlformats.org/markup-compatibility/2006">
    <mc:Choice Requires="x15">
      <x15ac:absPath xmlns:x15ac="http://schemas.microsoft.com/office/spreadsheetml/2010/11/ac" url="L:\1 業務部・営業部\1 業務課\マニュアル\多菊物件\新依頼書20190401\PCB分析依頼書(藤本担当)\ver6(2021年6月改訂　セル不備)\原紙\"/>
    </mc:Choice>
  </mc:AlternateContent>
  <xr:revisionPtr revIDLastSave="0" documentId="13_ncr:1_{BCFD84D4-2580-45C9-B07B-6916A2219BFD}" xr6:coauthVersionLast="45" xr6:coauthVersionMax="45" xr10:uidLastSave="{00000000-0000-0000-0000-000000000000}"/>
  <workbookProtection workbookAlgorithmName="SHA-512" workbookHashValue="6UWc04KZTJ66OmW8zXp/JLkb5OfB0DeBZHcSgBtV6xFxW6TVp4gt1sx9tM9FsyuaxC3JduPeRpVx9VnL1UHYgQ==" workbookSaltValue="F8R8EDH9jmKAOI+P9VLeYg==" workbookSpinCount="100000" lockStructure="1"/>
  <bookViews>
    <workbookView xWindow="28680" yWindow="-120" windowWidth="29040" windowHeight="16440" tabRatio="753" xr2:uid="{00000000-000D-0000-FFFF-FFFF00000000}"/>
  </bookViews>
  <sheets>
    <sheet name="試験依頼書" sheetId="29" r:id="rId1"/>
    <sheet name="試験依頼書 (入力例)" sheetId="30" r:id="rId2"/>
    <sheet name="管理情報" sheetId="31" state="hidden" r:id="rId3"/>
    <sheet name="報告書例" sheetId="21" r:id="rId4"/>
    <sheet name="方法区分フロー" sheetId="28" r:id="rId5"/>
  </sheets>
  <definedNames>
    <definedName name="_xlnm.Print_Area" localSheetId="0">試験依頼書!$A$1:$AP$144</definedName>
    <definedName name="_xlnm.Print_Area" localSheetId="1">'試験依頼書 (入力例)'!$A$1:$AP$144</definedName>
    <definedName name="_xlnm.Print_Area" localSheetId="3">報告書例!$A$1:$P$45</definedName>
    <definedName name="タイトル" localSheetId="3">報告書例!#REF!</definedName>
    <definedName name="依頼者名種類" localSheetId="3">報告書例!$B$30</definedName>
    <definedName name="業務依頼者名" localSheetId="3">報告書例!$G$27</definedName>
    <definedName name="型式" localSheetId="3">報告書例!$F$30</definedName>
    <definedName name="敬称" localSheetId="3">報告書例!$B$5</definedName>
    <definedName name="結果" localSheetId="3">報告書例!$E$49</definedName>
    <definedName name="検体番号" localSheetId="3">報告書例!$G$32</definedName>
    <definedName name="工事番号種類" localSheetId="3">報告書例!$B$26</definedName>
    <definedName name="採取担当者" localSheetId="3">報告書例!$G$34</definedName>
    <definedName name="試料採取場所種類" localSheetId="3">報告書例!$B$34</definedName>
    <definedName name="試料採取日時" localSheetId="3">報告書例!$F$30</definedName>
    <definedName name="試料受領日" localSheetId="3">報告書例!$G$31</definedName>
    <definedName name="試料名" localSheetId="3">報告書例!$G$26</definedName>
    <definedName name="受付方法" localSheetId="3">報告書例!$G$35</definedName>
    <definedName name="製造メーカー" localSheetId="3">報告書例!$D$30</definedName>
    <definedName name="製造年" localSheetId="3">報告書例!$J$30</definedName>
    <definedName name="製造番号" localSheetId="3">報告書例!$H$30</definedName>
    <definedName name="測定方法タイトル" localSheetId="3">報告書例!$B$25</definedName>
    <definedName name="定量下限" localSheetId="3">報告書例!$I$49</definedName>
    <definedName name="報告書日付" localSheetId="3">報告書例!$B$2</definedName>
    <definedName name="方法1" localSheetId="3">報告書例!$B$39</definedName>
    <definedName name="方法2" localSheetId="3">報告書例!$B$45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5" i="29" l="1"/>
  <c r="G145" i="30" l="1"/>
  <c r="G144" i="30"/>
  <c r="G143" i="30"/>
  <c r="G142" i="30"/>
  <c r="G141" i="30"/>
  <c r="G140" i="30"/>
  <c r="G139" i="30"/>
  <c r="G138" i="30"/>
  <c r="G137" i="30"/>
  <c r="G136" i="30"/>
  <c r="G135" i="30"/>
  <c r="G134" i="30"/>
  <c r="G133" i="30"/>
  <c r="G132" i="30"/>
  <c r="G131" i="30"/>
  <c r="G130" i="30"/>
  <c r="G129" i="30"/>
  <c r="G128" i="30"/>
  <c r="G127" i="30"/>
  <c r="G126" i="30"/>
  <c r="G125" i="30"/>
  <c r="G124" i="30"/>
  <c r="G123" i="30"/>
  <c r="G122" i="30"/>
  <c r="G121" i="30"/>
  <c r="G120" i="30"/>
  <c r="G119" i="30"/>
  <c r="G118" i="30"/>
  <c r="G117" i="30"/>
  <c r="G116" i="30"/>
  <c r="G115" i="30"/>
  <c r="G114" i="30"/>
  <c r="G113" i="30"/>
  <c r="G112" i="30"/>
  <c r="G111" i="30"/>
  <c r="G110" i="30"/>
  <c r="G109" i="30"/>
  <c r="G108" i="30"/>
  <c r="G107" i="30"/>
  <c r="G106" i="30"/>
  <c r="G105" i="30"/>
  <c r="G104" i="30"/>
  <c r="G103" i="30"/>
  <c r="G102" i="30"/>
  <c r="G101" i="30"/>
  <c r="G100" i="30"/>
  <c r="G99" i="30"/>
  <c r="G98" i="30"/>
  <c r="G97" i="30"/>
  <c r="G96" i="30"/>
  <c r="G95" i="30"/>
  <c r="G94" i="30"/>
  <c r="G93" i="30"/>
  <c r="G92" i="30"/>
  <c r="G91" i="30"/>
  <c r="G90" i="30"/>
  <c r="G89" i="30"/>
  <c r="G88" i="30"/>
  <c r="G87" i="30"/>
  <c r="G86" i="30"/>
  <c r="G85" i="30"/>
  <c r="G84" i="30"/>
  <c r="G83" i="30"/>
  <c r="G82" i="30"/>
  <c r="G81" i="30"/>
  <c r="G80" i="30"/>
  <c r="G79" i="30"/>
  <c r="G78" i="30"/>
  <c r="G77" i="30"/>
  <c r="G76" i="30"/>
  <c r="G75" i="30"/>
  <c r="G74" i="30"/>
  <c r="G73" i="30"/>
  <c r="G72" i="30"/>
  <c r="G71" i="30"/>
  <c r="G70" i="30"/>
  <c r="G69" i="30"/>
  <c r="G68" i="30"/>
  <c r="G67" i="30"/>
  <c r="G66" i="30"/>
  <c r="G65" i="30"/>
  <c r="G64" i="30"/>
  <c r="G63" i="30"/>
  <c r="G62" i="30"/>
  <c r="G61" i="30"/>
  <c r="G60" i="30"/>
  <c r="G59" i="30"/>
  <c r="G58" i="30"/>
  <c r="G57" i="30"/>
  <c r="G56" i="30"/>
  <c r="G55" i="30"/>
  <c r="G54" i="30"/>
  <c r="G53" i="30"/>
  <c r="G52" i="30"/>
  <c r="G51" i="30"/>
  <c r="G50" i="30"/>
  <c r="G49" i="30"/>
  <c r="G48" i="30"/>
  <c r="G47" i="30"/>
  <c r="G46" i="30"/>
  <c r="G45" i="30"/>
  <c r="B31" i="30"/>
  <c r="B23" i="30"/>
  <c r="G145" i="29"/>
  <c r="G144" i="29"/>
  <c r="G143" i="29"/>
  <c r="G142" i="29"/>
  <c r="G141" i="29"/>
  <c r="G140" i="29"/>
  <c r="G139" i="29"/>
  <c r="G138" i="29"/>
  <c r="G137" i="29"/>
  <c r="G136" i="29"/>
  <c r="G135" i="29"/>
  <c r="G134" i="29"/>
  <c r="G133" i="29"/>
  <c r="G132" i="29"/>
  <c r="G131" i="29"/>
  <c r="G130" i="29"/>
  <c r="G129" i="29"/>
  <c r="G128" i="29"/>
  <c r="G127" i="29"/>
  <c r="G126" i="29"/>
  <c r="G125" i="29"/>
  <c r="G124" i="29"/>
  <c r="G123" i="29"/>
  <c r="G122" i="29"/>
  <c r="G121" i="29"/>
  <c r="G120" i="29"/>
  <c r="G119" i="29"/>
  <c r="G118" i="29"/>
  <c r="G117" i="29"/>
  <c r="G116" i="29"/>
  <c r="G115" i="29"/>
  <c r="G114" i="29"/>
  <c r="G113" i="29"/>
  <c r="G112" i="29"/>
  <c r="G111" i="29"/>
  <c r="G110" i="29"/>
  <c r="G109" i="29"/>
  <c r="G108" i="29"/>
  <c r="G107" i="29"/>
  <c r="G106" i="29"/>
  <c r="G105" i="29"/>
  <c r="G104" i="29"/>
  <c r="G103" i="29"/>
  <c r="G102" i="29"/>
  <c r="G101" i="29"/>
  <c r="G100" i="29"/>
  <c r="G99" i="29"/>
  <c r="G98" i="29"/>
  <c r="G97" i="29"/>
  <c r="G96" i="29"/>
  <c r="G95" i="29"/>
  <c r="G94" i="29"/>
  <c r="G93" i="29"/>
  <c r="G92" i="29"/>
  <c r="G91" i="29"/>
  <c r="G90" i="29"/>
  <c r="G89" i="29"/>
  <c r="G88" i="29"/>
  <c r="G87" i="29"/>
  <c r="G86" i="29"/>
  <c r="G85" i="29"/>
  <c r="G84" i="29"/>
  <c r="G83" i="29"/>
  <c r="G82" i="29"/>
  <c r="G81" i="29"/>
  <c r="G80" i="29"/>
  <c r="G79" i="29"/>
  <c r="G78" i="29"/>
  <c r="G77" i="29"/>
  <c r="G76" i="29"/>
  <c r="G75" i="29"/>
  <c r="G74" i="29"/>
  <c r="G73" i="29"/>
  <c r="G72" i="29"/>
  <c r="G71" i="29"/>
  <c r="G70" i="29"/>
  <c r="G69" i="29"/>
  <c r="G68" i="29"/>
  <c r="G67" i="29"/>
  <c r="G66" i="29"/>
  <c r="G65" i="29"/>
  <c r="G64" i="29"/>
  <c r="G63" i="29"/>
  <c r="G62" i="29"/>
  <c r="G61" i="29"/>
  <c r="G60" i="29"/>
  <c r="G59" i="29"/>
  <c r="G58" i="29"/>
  <c r="G57" i="29"/>
  <c r="G56" i="29"/>
  <c r="G55" i="29"/>
  <c r="G54" i="29"/>
  <c r="G53" i="29"/>
  <c r="G52" i="29"/>
  <c r="G51" i="29"/>
  <c r="G50" i="29"/>
  <c r="G49" i="29"/>
  <c r="G48" i="29"/>
  <c r="G47" i="29"/>
  <c r="G46" i="29"/>
  <c r="B31" i="29"/>
  <c r="B23" i="29"/>
  <c r="B29" i="28" l="1"/>
  <c r="B22" i="28"/>
  <c r="D22" i="28" s="1"/>
  <c r="J29" i="28" l="1"/>
  <c r="D29" i="28"/>
  <c r="H29" i="28"/>
  <c r="N31" i="28"/>
  <c r="E31" i="28"/>
  <c r="L31" i="28"/>
  <c r="L29" i="28"/>
  <c r="E29" i="28"/>
  <c r="N29" i="28"/>
  <c r="M31" i="28"/>
  <c r="J31" i="28"/>
  <c r="F29" i="28"/>
  <c r="M29" i="28"/>
  <c r="I29" i="28"/>
  <c r="I31" i="28"/>
  <c r="H31" i="28"/>
  <c r="G31" i="28"/>
  <c r="F31" i="28"/>
  <c r="G29" i="28"/>
  <c r="J22" i="28"/>
  <c r="G24" i="28"/>
  <c r="N24" i="28"/>
  <c r="I22" i="28"/>
  <c r="N22" i="28"/>
  <c r="M22" i="28"/>
  <c r="H24" i="28"/>
  <c r="E22" i="28"/>
  <c r="F22" i="28"/>
  <c r="E24" i="28"/>
  <c r="G22" i="28"/>
  <c r="F24" i="28"/>
  <c r="M24" i="28"/>
  <c r="J24" i="28"/>
  <c r="H22" i="28"/>
  <c r="L24" i="28"/>
  <c r="L22" i="28"/>
  <c r="I24" i="28"/>
  <c r="J26" i="28"/>
  <c r="M26" i="28"/>
  <c r="F26" i="28"/>
  <c r="N33" i="28"/>
  <c r="F33" i="28"/>
  <c r="E26" i="28"/>
  <c r="N26" i="28"/>
  <c r="E27" i="28"/>
  <c r="H26" i="28"/>
  <c r="N27" i="28"/>
  <c r="J33" i="28"/>
  <c r="J27" i="28"/>
  <c r="H27" i="28"/>
  <c r="L26" i="28"/>
  <c r="L27" i="28"/>
  <c r="C22" i="28"/>
  <c r="G33" i="28"/>
  <c r="L33" i="28"/>
  <c r="F27" i="28"/>
  <c r="I26" i="28"/>
  <c r="C29" i="28"/>
  <c r="M33" i="28"/>
  <c r="C27" i="28"/>
  <c r="D27" i="28"/>
  <c r="I27" i="28"/>
  <c r="H33" i="28"/>
  <c r="G26" i="28"/>
  <c r="M27" i="28"/>
  <c r="G27" i="28"/>
  <c r="E33" i="28"/>
  <c r="I33" i="28"/>
  <c r="B45" i="28" l="1"/>
  <c r="B35" i="28"/>
  <c r="B20" i="28"/>
  <c r="H20" i="28" s="1"/>
  <c r="B18" i="28"/>
  <c r="D18" i="28" s="1"/>
  <c r="B16" i="28"/>
  <c r="B13" i="28"/>
  <c r="D66" i="28" l="1"/>
  <c r="D65" i="28"/>
  <c r="D64" i="28"/>
  <c r="D45" i="28"/>
  <c r="D63" i="28"/>
  <c r="D51" i="28"/>
  <c r="D57" i="28"/>
  <c r="D14" i="28"/>
  <c r="H14" i="28"/>
  <c r="H41" i="28"/>
  <c r="D35" i="28"/>
  <c r="H39" i="28"/>
  <c r="D20" i="28"/>
  <c r="N35" i="28"/>
  <c r="M35" i="28"/>
  <c r="L35" i="28"/>
  <c r="G57" i="28"/>
  <c r="H59" i="28"/>
  <c r="I51" i="28"/>
  <c r="J53" i="28"/>
  <c r="N45" i="28"/>
  <c r="F45" i="28"/>
  <c r="F47" i="28"/>
  <c r="E57" i="28"/>
  <c r="G59" i="28"/>
  <c r="H51" i="28"/>
  <c r="I53" i="28"/>
  <c r="M45" i="28"/>
  <c r="N47" i="28"/>
  <c r="E47" i="28"/>
  <c r="N57" i="28"/>
  <c r="F57" i="28"/>
  <c r="F59" i="28"/>
  <c r="G51" i="28"/>
  <c r="H53" i="28"/>
  <c r="L45" i="28"/>
  <c r="M47" i="28"/>
  <c r="M57" i="28"/>
  <c r="N59" i="28"/>
  <c r="E59" i="28"/>
  <c r="F51" i="28"/>
  <c r="G53" i="28"/>
  <c r="J45" i="28"/>
  <c r="L47" i="28"/>
  <c r="L57" i="28"/>
  <c r="M59" i="28"/>
  <c r="N51" i="28"/>
  <c r="E51" i="28"/>
  <c r="F53" i="28"/>
  <c r="I45" i="28"/>
  <c r="J47" i="28"/>
  <c r="J57" i="28"/>
  <c r="L59" i="28"/>
  <c r="M51" i="28"/>
  <c r="N53" i="28"/>
  <c r="E53" i="28"/>
  <c r="H45" i="28"/>
  <c r="I47" i="28"/>
  <c r="I57" i="28"/>
  <c r="J59" i="28"/>
  <c r="L51" i="28"/>
  <c r="M53" i="28"/>
  <c r="G45" i="28"/>
  <c r="H47" i="28"/>
  <c r="H57" i="28"/>
  <c r="I59" i="28"/>
  <c r="J51" i="28"/>
  <c r="L53" i="28"/>
  <c r="E45" i="28"/>
  <c r="G47" i="28"/>
  <c r="I35" i="28"/>
  <c r="J39" i="28"/>
  <c r="L41" i="28"/>
  <c r="M37" i="28"/>
  <c r="H35" i="28"/>
  <c r="I39" i="28"/>
  <c r="J41" i="28"/>
  <c r="L37" i="28"/>
  <c r="G35" i="28"/>
  <c r="I41" i="28"/>
  <c r="J37" i="28"/>
  <c r="G37" i="28"/>
  <c r="N41" i="28"/>
  <c r="F37" i="28"/>
  <c r="J35" i="28"/>
  <c r="N37" i="28"/>
  <c r="F35" i="28"/>
  <c r="G39" i="28"/>
  <c r="I37" i="28"/>
  <c r="E35" i="28"/>
  <c r="F39" i="28"/>
  <c r="G41" i="28"/>
  <c r="H37" i="28"/>
  <c r="N39" i="28"/>
  <c r="E39" i="28"/>
  <c r="F41" i="28"/>
  <c r="M39" i="28"/>
  <c r="E41" i="28"/>
  <c r="L39" i="28"/>
  <c r="M41" i="28"/>
  <c r="E37" i="28"/>
  <c r="F61" i="28"/>
  <c r="F55" i="28"/>
  <c r="F49" i="28"/>
  <c r="D43" i="28"/>
  <c r="J61" i="28"/>
  <c r="J55" i="28"/>
  <c r="J49" i="28"/>
  <c r="L71" i="28"/>
  <c r="C71" i="28"/>
  <c r="F70" i="28"/>
  <c r="I69" i="28"/>
  <c r="M68" i="28"/>
  <c r="D68" i="28"/>
  <c r="G66" i="28"/>
  <c r="J65" i="28"/>
  <c r="N64" i="28"/>
  <c r="E64" i="28"/>
  <c r="H63" i="28"/>
  <c r="L61" i="28"/>
  <c r="G55" i="28"/>
  <c r="N49" i="28"/>
  <c r="E49" i="28"/>
  <c r="J71" i="28"/>
  <c r="N70" i="28"/>
  <c r="E70" i="28"/>
  <c r="H69" i="28"/>
  <c r="L68" i="28"/>
  <c r="C68" i="28"/>
  <c r="F66" i="28"/>
  <c r="I65" i="28"/>
  <c r="M64" i="28"/>
  <c r="G63" i="28"/>
  <c r="N55" i="28"/>
  <c r="M49" i="28"/>
  <c r="N61" i="28"/>
  <c r="M71" i="28"/>
  <c r="L65" i="28"/>
  <c r="H55" i="28"/>
  <c r="I71" i="28"/>
  <c r="M70" i="28"/>
  <c r="D70" i="28"/>
  <c r="G69" i="28"/>
  <c r="J68" i="28"/>
  <c r="N66" i="28"/>
  <c r="E66" i="28"/>
  <c r="H65" i="28"/>
  <c r="L64" i="28"/>
  <c r="C64" i="28"/>
  <c r="F63" i="28"/>
  <c r="M55" i="28"/>
  <c r="E55" i="28"/>
  <c r="L49" i="28"/>
  <c r="L69" i="28"/>
  <c r="C69" i="28"/>
  <c r="G70" i="28"/>
  <c r="C65" i="28"/>
  <c r="E61" i="28"/>
  <c r="H71" i="28"/>
  <c r="L70" i="28"/>
  <c r="C70" i="28"/>
  <c r="F69" i="28"/>
  <c r="I68" i="28"/>
  <c r="M66" i="28"/>
  <c r="G65" i="28"/>
  <c r="J64" i="28"/>
  <c r="N63" i="28"/>
  <c r="E63" i="28"/>
  <c r="I61" i="28"/>
  <c r="L55" i="28"/>
  <c r="H70" i="28"/>
  <c r="M65" i="28"/>
  <c r="G49" i="28"/>
  <c r="J69" i="28"/>
  <c r="I63" i="28"/>
  <c r="G71" i="28"/>
  <c r="J70" i="28"/>
  <c r="N69" i="28"/>
  <c r="E69" i="28"/>
  <c r="H68" i="28"/>
  <c r="L66" i="28"/>
  <c r="C66" i="28"/>
  <c r="F65" i="28"/>
  <c r="I64" i="28"/>
  <c r="M63" i="28"/>
  <c r="H61" i="28"/>
  <c r="I49" i="28"/>
  <c r="E71" i="28"/>
  <c r="I66" i="28"/>
  <c r="J63" i="28"/>
  <c r="N68" i="28"/>
  <c r="E68" i="28"/>
  <c r="F64" i="28"/>
  <c r="M61" i="28"/>
  <c r="F71" i="28"/>
  <c r="I70" i="28"/>
  <c r="M69" i="28"/>
  <c r="D69" i="28"/>
  <c r="G68" i="28"/>
  <c r="J66" i="28"/>
  <c r="N65" i="28"/>
  <c r="E65" i="28"/>
  <c r="H64" i="28"/>
  <c r="L63" i="28"/>
  <c r="C63" i="28"/>
  <c r="G61" i="28"/>
  <c r="H49" i="28"/>
  <c r="N71" i="28"/>
  <c r="F68" i="28"/>
  <c r="G64" i="28"/>
  <c r="I55" i="28"/>
  <c r="D71" i="28"/>
  <c r="H66" i="28"/>
  <c r="I14" i="28"/>
  <c r="L13" i="28"/>
  <c r="L14" i="28"/>
  <c r="N16" i="28"/>
  <c r="L16" i="28"/>
  <c r="N20" i="28"/>
  <c r="L20" i="28"/>
  <c r="C35" i="28"/>
  <c r="F43" i="28"/>
  <c r="H43" i="28"/>
  <c r="N43" i="28"/>
  <c r="E43" i="28"/>
  <c r="M43" i="28"/>
  <c r="G43" i="28"/>
  <c r="C43" i="28"/>
  <c r="L43" i="28"/>
  <c r="J43" i="28"/>
  <c r="I43" i="28"/>
  <c r="J18" i="28"/>
  <c r="L18" i="28"/>
  <c r="C51" i="28"/>
  <c r="C57" i="28"/>
  <c r="C45" i="28"/>
  <c r="F20" i="28"/>
  <c r="G20" i="28"/>
  <c r="G13" i="28"/>
  <c r="F16" i="28"/>
  <c r="E13" i="28"/>
  <c r="M14" i="28"/>
  <c r="F13" i="28"/>
  <c r="C18" i="28"/>
  <c r="N13" i="28"/>
  <c r="G16" i="28"/>
  <c r="C14" i="28"/>
  <c r="J14" i="28"/>
  <c r="H13" i="28"/>
  <c r="E14" i="28"/>
  <c r="N14" i="28"/>
  <c r="I16" i="28"/>
  <c r="E18" i="28"/>
  <c r="N18" i="28"/>
  <c r="I20" i="28"/>
  <c r="I13" i="28"/>
  <c r="F14" i="28"/>
  <c r="J20" i="28"/>
  <c r="M18" i="28"/>
  <c r="H16" i="28"/>
  <c r="G14" i="28"/>
  <c r="C16" i="28"/>
  <c r="G18" i="28"/>
  <c r="C20" i="28"/>
  <c r="C13" i="28"/>
  <c r="D16" i="28"/>
  <c r="M16" i="28"/>
  <c r="H18" i="28"/>
  <c r="M20" i="28"/>
  <c r="J16" i="28"/>
  <c r="F18" i="28"/>
  <c r="J13" i="28"/>
  <c r="D13" i="28"/>
  <c r="M13" i="28"/>
  <c r="E16" i="28"/>
  <c r="I18" i="28"/>
  <c r="E20"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山本大輔</author>
    <author>山本 大輔/Yamamoto Daisuke</author>
  </authors>
  <commentList>
    <comment ref="B13" authorId="0" shapeId="0" xr:uid="{A2D2D874-EAB2-4796-AB8A-ECB91C53043B}">
      <text>
        <r>
          <rPr>
            <b/>
            <sz val="9"/>
            <color indexed="10"/>
            <rFont val="MS P ゴシック"/>
            <family val="3"/>
            <charset val="128"/>
          </rPr>
          <t>報告書への記載が不要の場合は，チェックして下さい．</t>
        </r>
      </text>
    </comment>
    <comment ref="B22" authorId="1" shapeId="0" xr:uid="{06F205D5-BE38-42A3-AF70-8F86A77B985D}">
      <text>
        <r>
          <rPr>
            <b/>
            <sz val="9"/>
            <color indexed="10"/>
            <rFont val="MS P ゴシック"/>
            <family val="3"/>
            <charset val="128"/>
          </rPr>
          <t>その他の場合は，右側セルへ直接宛名をご記入下さい．</t>
        </r>
      </text>
    </comment>
    <comment ref="AA22" authorId="0" shapeId="0" xr:uid="{E2A842F5-53A7-4BDA-BB94-83F7FD614F68}">
      <text>
        <r>
          <rPr>
            <b/>
            <sz val="9"/>
            <color indexed="10"/>
            <rFont val="MS P ゴシック"/>
            <family val="3"/>
            <charset val="128"/>
          </rPr>
          <t>速報の希望納期をご記入下さい．
（※報告書着納期ではありません．）</t>
        </r>
      </text>
    </comment>
    <comment ref="A24" authorId="0" shapeId="0" xr:uid="{5D1D75BD-846B-4C1D-ACB1-C0800A83A658}">
      <text>
        <r>
          <rPr>
            <b/>
            <sz val="9"/>
            <color indexed="10"/>
            <rFont val="MS P ゴシック"/>
            <family val="3"/>
            <charset val="128"/>
          </rPr>
          <t>件名の見出しを選択することができます．</t>
        </r>
      </text>
    </comment>
    <comment ref="C25" authorId="0" shapeId="0" xr:uid="{80476E87-8204-402F-B763-009025B10029}">
      <text>
        <r>
          <rPr>
            <b/>
            <sz val="9"/>
            <color indexed="10"/>
            <rFont val="MS P ゴシック"/>
            <family val="3"/>
            <charset val="128"/>
          </rPr>
          <t>採取時間も記載を希望する場合は，備考欄に詳細をご記入下さい．</t>
        </r>
      </text>
    </comment>
    <comment ref="B30" authorId="0" shapeId="0" xr:uid="{F1BDEE7A-0037-4CA4-8708-7C2C001B3184}">
      <text>
        <r>
          <rPr>
            <b/>
            <sz val="9"/>
            <color indexed="10"/>
            <rFont val="MS P ゴシック"/>
            <family val="3"/>
            <charset val="128"/>
          </rPr>
          <t>詳細な分析方法区分は別sheet（方法区分フロー.sheet）をご参照下さい．
区分が不明な場合は空白のままで結構です．</t>
        </r>
      </text>
    </comment>
    <comment ref="B33" authorId="1" shapeId="0" xr:uid="{A1C3B2F2-5C27-4CDE-8649-2DC58FDC2085}">
      <text>
        <r>
          <rPr>
            <b/>
            <sz val="9"/>
            <color indexed="10"/>
            <rFont val="MS P ゴシック"/>
            <family val="3"/>
            <charset val="128"/>
          </rPr>
          <t>分析終了後，分析結果によらず試料全返却を希望する場合は選択下さい．</t>
        </r>
      </text>
    </comment>
    <comment ref="I44" authorId="0" shapeId="0" xr:uid="{3C069DD9-D44C-4DC8-9496-3123813D321D}">
      <text>
        <r>
          <rPr>
            <b/>
            <sz val="9"/>
            <color indexed="10"/>
            <rFont val="MS P ゴシック"/>
            <family val="3"/>
            <charset val="128"/>
          </rPr>
          <t>タイトルに記載の名称以外で報告書へ標記を希望する場合は，その旨を備考欄に記載して下さい．
（例）報告書への表記を，「製造番号」→「処理番号」に変更して下さい．</t>
        </r>
      </text>
    </comment>
    <comment ref="G45" authorId="0" shapeId="0" xr:uid="{B0910BC0-C874-48C7-AAA6-53BB96584DBE}">
      <text>
        <r>
          <rPr>
            <b/>
            <sz val="9"/>
            <color indexed="10"/>
            <rFont val="MS P ゴシック"/>
            <family val="3"/>
            <charset val="128"/>
          </rPr>
          <t>30行目 分析方法欄にて区分を選定すると自動で表示されます．
（こちらの欄で編集することはできません．※全検体同一区分用）</t>
        </r>
      </text>
    </comment>
    <comment ref="I47" authorId="1" shapeId="0" xr:uid="{D25D76CE-8D92-485E-9B90-4E396F4C28E4}">
      <text>
        <r>
          <rPr>
            <b/>
            <sz val="9"/>
            <color indexed="10"/>
            <rFont val="MS P ゴシック"/>
            <family val="3"/>
            <charset val="128"/>
          </rPr>
          <t>製造メーカー名はリストから選択下さい．リストに無い場合は直接入力して下さい．</t>
        </r>
      </text>
    </comment>
  </commentList>
</comments>
</file>

<file path=xl/sharedStrings.xml><?xml version="1.0" encoding="utf-8"?>
<sst xmlns="http://schemas.openxmlformats.org/spreadsheetml/2006/main" count="731" uniqueCount="424">
  <si>
    <t>依頼者名</t>
    <rPh sb="0" eb="2">
      <t>イライ</t>
    </rPh>
    <rPh sb="2" eb="3">
      <t>シャ</t>
    </rPh>
    <rPh sb="3" eb="4">
      <t>メイ</t>
    </rPh>
    <phoneticPr fontId="10"/>
  </si>
  <si>
    <t>担当者名</t>
    <rPh sb="0" eb="2">
      <t>タントウ</t>
    </rPh>
    <rPh sb="2" eb="3">
      <t>シャ</t>
    </rPh>
    <rPh sb="3" eb="4">
      <t>メイ</t>
    </rPh>
    <phoneticPr fontId="10"/>
  </si>
  <si>
    <r>
      <t>T</t>
    </r>
    <r>
      <rPr>
        <sz val="10"/>
        <color indexed="8"/>
        <rFont val="ＭＳ Ｐゴシック"/>
        <family val="3"/>
        <charset val="128"/>
      </rPr>
      <t>EL</t>
    </r>
    <phoneticPr fontId="10"/>
  </si>
  <si>
    <r>
      <t>F</t>
    </r>
    <r>
      <rPr>
        <sz val="10"/>
        <color indexed="8"/>
        <rFont val="ＭＳ Ｐゴシック"/>
        <family val="3"/>
        <charset val="128"/>
      </rPr>
      <t>AX</t>
    </r>
    <phoneticPr fontId="10"/>
  </si>
  <si>
    <r>
      <t>E</t>
    </r>
    <r>
      <rPr>
        <sz val="10"/>
        <color indexed="8"/>
        <rFont val="ＭＳ Ｐゴシック"/>
        <family val="3"/>
        <charset val="128"/>
      </rPr>
      <t>-Mail</t>
    </r>
    <phoneticPr fontId="10"/>
  </si>
  <si>
    <t>採取社名</t>
    <rPh sb="0" eb="2">
      <t>サイシュ</t>
    </rPh>
    <rPh sb="2" eb="3">
      <t>シャ</t>
    </rPh>
    <rPh sb="3" eb="4">
      <t>メイ</t>
    </rPh>
    <phoneticPr fontId="10"/>
  </si>
  <si>
    <t>分析方法</t>
    <rPh sb="0" eb="2">
      <t>ブンセキ</t>
    </rPh>
    <rPh sb="2" eb="4">
      <t>ホウホウ</t>
    </rPh>
    <phoneticPr fontId="10"/>
  </si>
  <si>
    <t>検体番号</t>
    <rPh sb="0" eb="2">
      <t>ケンタイ</t>
    </rPh>
    <rPh sb="2" eb="4">
      <t>バンゴウ</t>
    </rPh>
    <phoneticPr fontId="10"/>
  </si>
  <si>
    <t>型式</t>
    <rPh sb="0" eb="2">
      <t>カタシキ</t>
    </rPh>
    <phoneticPr fontId="10"/>
  </si>
  <si>
    <t>製造番号</t>
    <rPh sb="0" eb="2">
      <t>セイゾウ</t>
    </rPh>
    <rPh sb="2" eb="4">
      <t>バンゴウ</t>
    </rPh>
    <phoneticPr fontId="10"/>
  </si>
  <si>
    <t>採取場所</t>
    <rPh sb="0" eb="2">
      <t>サイシュ</t>
    </rPh>
    <rPh sb="2" eb="4">
      <t>バショ</t>
    </rPh>
    <phoneticPr fontId="10"/>
  </si>
  <si>
    <t>002P</t>
  </si>
  <si>
    <t>003P</t>
  </si>
  <si>
    <t>004P</t>
  </si>
  <si>
    <t>005P</t>
  </si>
  <si>
    <t>006P</t>
  </si>
  <si>
    <t>008P</t>
  </si>
  <si>
    <t>009P</t>
  </si>
  <si>
    <t>010P</t>
  </si>
  <si>
    <t>011P</t>
  </si>
  <si>
    <t>012P</t>
  </si>
  <si>
    <t>013P</t>
  </si>
  <si>
    <t>014P</t>
  </si>
  <si>
    <t>015P</t>
  </si>
  <si>
    <t>016P</t>
  </si>
  <si>
    <t>017P</t>
  </si>
  <si>
    <t>018P</t>
  </si>
  <si>
    <t>019P</t>
  </si>
  <si>
    <t>020P</t>
  </si>
  <si>
    <t>021P</t>
  </si>
  <si>
    <t>022P</t>
  </si>
  <si>
    <t>023P</t>
  </si>
  <si>
    <t>024P</t>
  </si>
  <si>
    <t>025P</t>
  </si>
  <si>
    <t>御社記入欄</t>
    <rPh sb="0" eb="2">
      <t>オンシャ</t>
    </rPh>
    <rPh sb="2" eb="4">
      <t>キニュウ</t>
    </rPh>
    <rPh sb="4" eb="5">
      <t>ラン</t>
    </rPh>
    <phoneticPr fontId="9"/>
  </si>
  <si>
    <t>弊社記入欄</t>
    <rPh sb="0" eb="2">
      <t>ヘイシャ</t>
    </rPh>
    <rPh sb="2" eb="4">
      <t>キニュウ</t>
    </rPh>
    <rPh sb="4" eb="5">
      <t>ラン</t>
    </rPh>
    <phoneticPr fontId="9"/>
  </si>
  <si>
    <t>043P</t>
    <phoneticPr fontId="9"/>
  </si>
  <si>
    <t>050P</t>
    <phoneticPr fontId="9"/>
  </si>
  <si>
    <t>希望納期</t>
    <rPh sb="0" eb="2">
      <t>キボウ</t>
    </rPh>
    <rPh sb="2" eb="4">
      <t>ノウキ</t>
    </rPh>
    <phoneticPr fontId="9"/>
  </si>
  <si>
    <t>事業所名</t>
    <rPh sb="0" eb="3">
      <t>ジギョウショ</t>
    </rPh>
    <rPh sb="3" eb="4">
      <t>メイ</t>
    </rPh>
    <phoneticPr fontId="9"/>
  </si>
  <si>
    <t>受付方法</t>
    <rPh sb="0" eb="2">
      <t>ウケツケ</t>
    </rPh>
    <rPh sb="2" eb="4">
      <t>ホウホウ</t>
    </rPh>
    <phoneticPr fontId="9"/>
  </si>
  <si>
    <t>技術納期</t>
    <rPh sb="0" eb="2">
      <t>ギジュツ</t>
    </rPh>
    <rPh sb="2" eb="4">
      <t>ノウキ</t>
    </rPh>
    <phoneticPr fontId="9"/>
  </si>
  <si>
    <t>採取担当者</t>
    <rPh sb="0" eb="2">
      <t>サイシュ</t>
    </rPh>
    <rPh sb="2" eb="4">
      <t>タントウ</t>
    </rPh>
    <rPh sb="4" eb="5">
      <t>シャ</t>
    </rPh>
    <phoneticPr fontId="10"/>
  </si>
  <si>
    <t>採取住所</t>
    <rPh sb="0" eb="2">
      <t>サイシュ</t>
    </rPh>
    <rPh sb="2" eb="4">
      <t>ジュウショ</t>
    </rPh>
    <phoneticPr fontId="10"/>
  </si>
  <si>
    <t>部</t>
    <rPh sb="0" eb="1">
      <t>ブ</t>
    </rPh>
    <phoneticPr fontId="9"/>
  </si>
  <si>
    <t>備考</t>
    <rPh sb="0" eb="2">
      <t>ビコウ</t>
    </rPh>
    <phoneticPr fontId="10"/>
  </si>
  <si>
    <t>三浦工業株式会社　三浦環境科学研究所</t>
    <rPh sb="0" eb="2">
      <t>ミウラ</t>
    </rPh>
    <rPh sb="2" eb="4">
      <t>コウギョウ</t>
    </rPh>
    <rPh sb="4" eb="6">
      <t>カブシキ</t>
    </rPh>
    <rPh sb="6" eb="8">
      <t>カイシャ</t>
    </rPh>
    <rPh sb="9" eb="11">
      <t>ミウラ</t>
    </rPh>
    <rPh sb="11" eb="13">
      <t>カンキョウ</t>
    </rPh>
    <rPh sb="13" eb="15">
      <t>カガク</t>
    </rPh>
    <rPh sb="15" eb="17">
      <t>ケンキュウ</t>
    </rPh>
    <rPh sb="17" eb="18">
      <t>ショ</t>
    </rPh>
    <phoneticPr fontId="9"/>
  </si>
  <si>
    <t>026P</t>
    <phoneticPr fontId="9"/>
  </si>
  <si>
    <t>027P</t>
    <phoneticPr fontId="9"/>
  </si>
  <si>
    <t>028P</t>
    <phoneticPr fontId="9"/>
  </si>
  <si>
    <t>029P</t>
    <phoneticPr fontId="9"/>
  </si>
  <si>
    <t>030P</t>
    <phoneticPr fontId="9"/>
  </si>
  <si>
    <t>031P</t>
    <phoneticPr fontId="9"/>
  </si>
  <si>
    <t>032P</t>
    <phoneticPr fontId="9"/>
  </si>
  <si>
    <t>033P</t>
    <phoneticPr fontId="9"/>
  </si>
  <si>
    <t>034P</t>
    <phoneticPr fontId="9"/>
  </si>
  <si>
    <t>035P</t>
    <phoneticPr fontId="9"/>
  </si>
  <si>
    <t>036P</t>
    <phoneticPr fontId="9"/>
  </si>
  <si>
    <t>037P</t>
    <phoneticPr fontId="9"/>
  </si>
  <si>
    <t>038P</t>
    <phoneticPr fontId="9"/>
  </si>
  <si>
    <t>039P</t>
    <phoneticPr fontId="9"/>
  </si>
  <si>
    <t>040P</t>
    <phoneticPr fontId="9"/>
  </si>
  <si>
    <t>041P</t>
    <phoneticPr fontId="9"/>
  </si>
  <si>
    <t>042P</t>
    <phoneticPr fontId="9"/>
  </si>
  <si>
    <t>044P</t>
    <phoneticPr fontId="9"/>
  </si>
  <si>
    <t>045P</t>
    <phoneticPr fontId="9"/>
  </si>
  <si>
    <t>046P</t>
    <phoneticPr fontId="9"/>
  </si>
  <si>
    <t>047P</t>
    <phoneticPr fontId="9"/>
  </si>
  <si>
    <t>048P</t>
    <phoneticPr fontId="9"/>
  </si>
  <si>
    <t>049P</t>
    <phoneticPr fontId="9"/>
  </si>
  <si>
    <t>051P</t>
    <phoneticPr fontId="9"/>
  </si>
  <si>
    <t>062P</t>
    <phoneticPr fontId="9"/>
  </si>
  <si>
    <t>052P</t>
    <phoneticPr fontId="9"/>
  </si>
  <si>
    <t>053P</t>
    <phoneticPr fontId="9"/>
  </si>
  <si>
    <t>054P</t>
    <phoneticPr fontId="9"/>
  </si>
  <si>
    <t>055P</t>
    <phoneticPr fontId="9"/>
  </si>
  <si>
    <t>056P</t>
    <phoneticPr fontId="9"/>
  </si>
  <si>
    <t>057P</t>
    <phoneticPr fontId="9"/>
  </si>
  <si>
    <t>058P</t>
    <phoneticPr fontId="9"/>
  </si>
  <si>
    <t>059P</t>
    <phoneticPr fontId="9"/>
  </si>
  <si>
    <t>060P</t>
    <phoneticPr fontId="9"/>
  </si>
  <si>
    <t>061P</t>
    <phoneticPr fontId="9"/>
  </si>
  <si>
    <t>063P</t>
    <phoneticPr fontId="9"/>
  </si>
  <si>
    <t>064P</t>
    <phoneticPr fontId="9"/>
  </si>
  <si>
    <t>065P</t>
    <phoneticPr fontId="9"/>
  </si>
  <si>
    <t>066P</t>
    <phoneticPr fontId="9"/>
  </si>
  <si>
    <t>067P</t>
    <phoneticPr fontId="9"/>
  </si>
  <si>
    <t>068P</t>
    <phoneticPr fontId="9"/>
  </si>
  <si>
    <t>069P</t>
    <phoneticPr fontId="9"/>
  </si>
  <si>
    <t>070P</t>
    <phoneticPr fontId="9"/>
  </si>
  <si>
    <t>071P</t>
    <phoneticPr fontId="9"/>
  </si>
  <si>
    <t>依頼者住所</t>
    <rPh sb="0" eb="2">
      <t>イライ</t>
    </rPh>
    <rPh sb="2" eb="3">
      <t>シャ</t>
    </rPh>
    <rPh sb="3" eb="5">
      <t>ジュウショ</t>
    </rPh>
    <phoneticPr fontId="10"/>
  </si>
  <si>
    <t>顧客コード</t>
    <rPh sb="0" eb="2">
      <t>コキャク</t>
    </rPh>
    <phoneticPr fontId="9"/>
  </si>
  <si>
    <t>事業所コード</t>
    <rPh sb="0" eb="3">
      <t>ジギョウショ</t>
    </rPh>
    <phoneticPr fontId="9"/>
  </si>
  <si>
    <r>
      <t>TEL</t>
    </r>
    <r>
      <rPr>
        <sz val="10"/>
        <color indexed="8"/>
        <rFont val="ＭＳ Ｐゴシック"/>
        <family val="3"/>
        <charset val="128"/>
      </rPr>
      <t>：</t>
    </r>
    <r>
      <rPr>
        <sz val="10"/>
        <color indexed="8"/>
        <rFont val="Arial"/>
        <family val="2"/>
      </rPr>
      <t>089-960-2350</t>
    </r>
    <r>
      <rPr>
        <sz val="10"/>
        <color indexed="8"/>
        <rFont val="ＭＳ Ｐゴシック"/>
        <family val="3"/>
        <charset val="128"/>
      </rPr>
      <t/>
    </r>
    <phoneticPr fontId="9"/>
  </si>
  <si>
    <t>（速報）</t>
    <rPh sb="1" eb="3">
      <t>ソクホウ</t>
    </rPh>
    <phoneticPr fontId="9"/>
  </si>
  <si>
    <t>＜※弊社記入欄＞</t>
    <rPh sb="2" eb="4">
      <t>ヘイシャ</t>
    </rPh>
    <rPh sb="4" eb="6">
      <t>キニュウ</t>
    </rPh>
    <rPh sb="6" eb="7">
      <t>ラン</t>
    </rPh>
    <phoneticPr fontId="9"/>
  </si>
  <si>
    <t>受付日</t>
    <rPh sb="0" eb="2">
      <t>ウケツケ</t>
    </rPh>
    <rPh sb="2" eb="3">
      <t>ヒ</t>
    </rPh>
    <phoneticPr fontId="9"/>
  </si>
  <si>
    <t>営業担当者コード</t>
    <rPh sb="0" eb="2">
      <t>エイギョウ</t>
    </rPh>
    <rPh sb="2" eb="4">
      <t>タントウ</t>
    </rPh>
    <rPh sb="4" eb="5">
      <t>シャ</t>
    </rPh>
    <phoneticPr fontId="9"/>
  </si>
  <si>
    <t>発送予定日</t>
    <rPh sb="0" eb="2">
      <t>ハッソウ</t>
    </rPh>
    <rPh sb="2" eb="4">
      <t>ヨテイ</t>
    </rPh>
    <rPh sb="4" eb="5">
      <t>ヒ</t>
    </rPh>
    <phoneticPr fontId="9"/>
  </si>
  <si>
    <t>受領予想日</t>
    <rPh sb="0" eb="2">
      <t>ジュリョウ</t>
    </rPh>
    <rPh sb="2" eb="4">
      <t>ヨソウ</t>
    </rPh>
    <rPh sb="4" eb="5">
      <t>ビ</t>
    </rPh>
    <phoneticPr fontId="9"/>
  </si>
  <si>
    <t>物件番号（受付番号）</t>
    <rPh sb="0" eb="2">
      <t>ブッケン</t>
    </rPh>
    <rPh sb="2" eb="4">
      <t>バンゴウ</t>
    </rPh>
    <rPh sb="5" eb="7">
      <t>ウケツケ</t>
    </rPh>
    <rPh sb="7" eb="9">
      <t>バンゴウ</t>
    </rPh>
    <phoneticPr fontId="9"/>
  </si>
  <si>
    <t>拭き取り面積（cm2）</t>
    <rPh sb="0" eb="1">
      <t>フ</t>
    </rPh>
    <rPh sb="2" eb="3">
      <t>ト</t>
    </rPh>
    <rPh sb="4" eb="6">
      <t>メンセキ</t>
    </rPh>
    <phoneticPr fontId="10"/>
  </si>
  <si>
    <t>業務名</t>
  </si>
  <si>
    <t>製造年</t>
    <rPh sb="0" eb="2">
      <t>セイゾウ</t>
    </rPh>
    <rPh sb="2" eb="3">
      <t>ネン</t>
    </rPh>
    <phoneticPr fontId="9"/>
  </si>
  <si>
    <t>製造メーカー</t>
    <rPh sb="0" eb="2">
      <t>セイゾウ</t>
    </rPh>
    <phoneticPr fontId="9"/>
  </si>
  <si>
    <t>東芝</t>
    <rPh sb="0" eb="2">
      <t>トウシバ</t>
    </rPh>
    <phoneticPr fontId="9"/>
  </si>
  <si>
    <t>072P</t>
    <phoneticPr fontId="9"/>
  </si>
  <si>
    <t>073P</t>
    <phoneticPr fontId="9"/>
  </si>
  <si>
    <t>074P</t>
    <phoneticPr fontId="9"/>
  </si>
  <si>
    <t>075P</t>
    <phoneticPr fontId="9"/>
  </si>
  <si>
    <t>076P</t>
    <phoneticPr fontId="9"/>
  </si>
  <si>
    <t>077P</t>
    <phoneticPr fontId="9"/>
  </si>
  <si>
    <t>078P</t>
    <phoneticPr fontId="9"/>
  </si>
  <si>
    <t>079P</t>
    <phoneticPr fontId="9"/>
  </si>
  <si>
    <t>080P</t>
    <phoneticPr fontId="9"/>
  </si>
  <si>
    <t>081P</t>
    <phoneticPr fontId="9"/>
  </si>
  <si>
    <t>082P</t>
    <phoneticPr fontId="9"/>
  </si>
  <si>
    <t>083P</t>
    <phoneticPr fontId="9"/>
  </si>
  <si>
    <t>084P</t>
    <phoneticPr fontId="9"/>
  </si>
  <si>
    <t>085P</t>
    <phoneticPr fontId="9"/>
  </si>
  <si>
    <t>086P</t>
    <phoneticPr fontId="9"/>
  </si>
  <si>
    <t>087P</t>
    <phoneticPr fontId="9"/>
  </si>
  <si>
    <t>088P</t>
    <phoneticPr fontId="9"/>
  </si>
  <si>
    <t>089P</t>
    <phoneticPr fontId="9"/>
  </si>
  <si>
    <t>090P</t>
    <phoneticPr fontId="9"/>
  </si>
  <si>
    <t>091P</t>
    <phoneticPr fontId="9"/>
  </si>
  <si>
    <t>092P</t>
    <phoneticPr fontId="9"/>
  </si>
  <si>
    <t>093P</t>
    <phoneticPr fontId="9"/>
  </si>
  <si>
    <t>094P</t>
    <phoneticPr fontId="9"/>
  </si>
  <si>
    <t>095P</t>
    <phoneticPr fontId="9"/>
  </si>
  <si>
    <t>096P</t>
    <phoneticPr fontId="9"/>
  </si>
  <si>
    <t>097P</t>
    <phoneticPr fontId="9"/>
  </si>
  <si>
    <t>098P</t>
    <phoneticPr fontId="9"/>
  </si>
  <si>
    <t>099P</t>
    <phoneticPr fontId="9"/>
  </si>
  <si>
    <t>03:持込</t>
  </si>
  <si>
    <t>・以下の検体番号順に報告書を作成しますので，検体番号順に試料名の入力をお願いします．</t>
    <rPh sb="1" eb="3">
      <t>イカ</t>
    </rPh>
    <rPh sb="4" eb="6">
      <t>ケンタイ</t>
    </rPh>
    <rPh sb="6" eb="8">
      <t>バンゴウ</t>
    </rPh>
    <rPh sb="8" eb="9">
      <t>ジュン</t>
    </rPh>
    <rPh sb="10" eb="12">
      <t>ホウコク</t>
    </rPh>
    <rPh sb="12" eb="13">
      <t>ショ</t>
    </rPh>
    <rPh sb="14" eb="16">
      <t>サクセイ</t>
    </rPh>
    <rPh sb="22" eb="24">
      <t>ケンタイ</t>
    </rPh>
    <rPh sb="24" eb="26">
      <t>バンゴウ</t>
    </rPh>
    <rPh sb="26" eb="27">
      <t>ジュン</t>
    </rPh>
    <rPh sb="28" eb="30">
      <t>シリョウ</t>
    </rPh>
    <rPh sb="30" eb="31">
      <t>メイ</t>
    </rPh>
    <rPh sb="32" eb="34">
      <t>ニュウリョク</t>
    </rPh>
    <rPh sb="36" eb="37">
      <t>ネガ</t>
    </rPh>
    <phoneticPr fontId="9"/>
  </si>
  <si>
    <t>シート</t>
    <phoneticPr fontId="9"/>
  </si>
  <si>
    <t>行</t>
    <rPh sb="0" eb="1">
      <t>ギョウ</t>
    </rPh>
    <phoneticPr fontId="9"/>
  </si>
  <si>
    <t>列</t>
    <rPh sb="0" eb="1">
      <t>レツ</t>
    </rPh>
    <phoneticPr fontId="9"/>
  </si>
  <si>
    <t>番号</t>
    <rPh sb="0" eb="2">
      <t>バンゴウ</t>
    </rPh>
    <phoneticPr fontId="9"/>
  </si>
  <si>
    <t>キー</t>
    <phoneticPr fontId="9"/>
  </si>
  <si>
    <t>メモ</t>
    <phoneticPr fontId="9"/>
  </si>
  <si>
    <t>物件データ</t>
    <rPh sb="0" eb="2">
      <t>ブッケン</t>
    </rPh>
    <phoneticPr fontId="9"/>
  </si>
  <si>
    <t>物件番号（受付番号）</t>
    <rPh sb="0" eb="2">
      <t>ブッケン</t>
    </rPh>
    <rPh sb="2" eb="4">
      <t>バンゴウ</t>
    </rPh>
    <rPh sb="5" eb="7">
      <t>ウケツケ</t>
    </rPh>
    <rPh sb="7" eb="9">
      <t>バンゴウ</t>
    </rPh>
    <phoneticPr fontId="10"/>
  </si>
  <si>
    <t>営業担当者コード</t>
    <rPh sb="0" eb="2">
      <t>エイギョウ</t>
    </rPh>
    <rPh sb="2" eb="5">
      <t>タントウシャ</t>
    </rPh>
    <phoneticPr fontId="9"/>
  </si>
  <si>
    <t>分析依頼書</t>
    <rPh sb="0" eb="2">
      <t>ブンセキ</t>
    </rPh>
    <rPh sb="2" eb="5">
      <t>イライショ</t>
    </rPh>
    <phoneticPr fontId="9"/>
  </si>
  <si>
    <t>自動受付番号</t>
    <phoneticPr fontId="9"/>
  </si>
  <si>
    <t>受付番号が存在しない場合、取込み時は空白で更新ボタンで更新時に自動採番して追加。
存在する場合、取込み時に自動受付番号を表示し、更新ボタンで更新時は上書き保存。</t>
    <rPh sb="0" eb="2">
      <t>ウケツケ</t>
    </rPh>
    <rPh sb="2" eb="4">
      <t>バンゴウ</t>
    </rPh>
    <rPh sb="5" eb="7">
      <t>ソンザイ</t>
    </rPh>
    <rPh sb="10" eb="12">
      <t>バアイ</t>
    </rPh>
    <rPh sb="13" eb="15">
      <t>トリコ</t>
    </rPh>
    <rPh sb="16" eb="17">
      <t>ジ</t>
    </rPh>
    <rPh sb="18" eb="20">
      <t>クウハク</t>
    </rPh>
    <rPh sb="21" eb="23">
      <t>コウシン</t>
    </rPh>
    <rPh sb="27" eb="30">
      <t>コウシンジ</t>
    </rPh>
    <rPh sb="31" eb="33">
      <t>ジドウ</t>
    </rPh>
    <rPh sb="33" eb="35">
      <t>サイバン</t>
    </rPh>
    <rPh sb="37" eb="39">
      <t>ツイカ</t>
    </rPh>
    <phoneticPr fontId="9"/>
  </si>
  <si>
    <t>物件データと同一</t>
    <rPh sb="0" eb="2">
      <t>ブッケン</t>
    </rPh>
    <rPh sb="6" eb="8">
      <t>ドウイツ</t>
    </rPh>
    <phoneticPr fontId="9"/>
  </si>
  <si>
    <t>受付日</t>
    <rPh sb="0" eb="3">
      <t>ウケツケビ</t>
    </rPh>
    <phoneticPr fontId="9"/>
  </si>
  <si>
    <t>報告書データ１</t>
    <rPh sb="0" eb="3">
      <t>ホウコクショ</t>
    </rPh>
    <phoneticPr fontId="9"/>
  </si>
  <si>
    <t>報告書グループ</t>
    <rPh sb="0" eb="3">
      <t>ホウコクショ</t>
    </rPh>
    <phoneticPr fontId="9"/>
  </si>
  <si>
    <t>依頼者名＿記載不要チェック</t>
    <rPh sb="0" eb="2">
      <t>イライ</t>
    </rPh>
    <rPh sb="2" eb="3">
      <t>シャ</t>
    </rPh>
    <rPh sb="3" eb="4">
      <t>メイ</t>
    </rPh>
    <rPh sb="5" eb="7">
      <t>キサイ</t>
    </rPh>
    <rPh sb="7" eb="9">
      <t>フヨウ</t>
    </rPh>
    <phoneticPr fontId="10"/>
  </si>
  <si>
    <t>依頼者住所＿記載不要チェック</t>
    <rPh sb="0" eb="2">
      <t>イライ</t>
    </rPh>
    <rPh sb="2" eb="3">
      <t>シャ</t>
    </rPh>
    <rPh sb="3" eb="5">
      <t>ジュウショ</t>
    </rPh>
    <phoneticPr fontId="10"/>
  </si>
  <si>
    <t>報告書宛名＿区分</t>
    <rPh sb="0" eb="3">
      <t>ホウコクショ</t>
    </rPh>
    <rPh sb="3" eb="5">
      <t>アテナ</t>
    </rPh>
    <rPh sb="6" eb="8">
      <t>クブン</t>
    </rPh>
    <phoneticPr fontId="9"/>
  </si>
  <si>
    <t>先頭2桁をセット。</t>
    <rPh sb="0" eb="2">
      <t>セントウ</t>
    </rPh>
    <rPh sb="3" eb="4">
      <t>ケタ</t>
    </rPh>
    <phoneticPr fontId="9"/>
  </si>
  <si>
    <t>報告書宛名＿宛名</t>
    <rPh sb="0" eb="3">
      <t>ホウコクショ</t>
    </rPh>
    <rPh sb="3" eb="5">
      <t>アテナ</t>
    </rPh>
    <rPh sb="6" eb="8">
      <t>アテナ</t>
    </rPh>
    <phoneticPr fontId="9"/>
  </si>
  <si>
    <t>業務名＿記載不要チェック</t>
    <rPh sb="0" eb="3">
      <t>ギョウムメイ</t>
    </rPh>
    <phoneticPr fontId="9"/>
  </si>
  <si>
    <t>業務名＿見出し</t>
    <rPh sb="0" eb="3">
      <t>ギョウムメイ</t>
    </rPh>
    <rPh sb="4" eb="6">
      <t>ミダ</t>
    </rPh>
    <phoneticPr fontId="9"/>
  </si>
  <si>
    <t>業務名＿業務名</t>
    <rPh sb="0" eb="3">
      <t>ギョウムメイ</t>
    </rPh>
    <rPh sb="4" eb="7">
      <t>ギョウムメイ</t>
    </rPh>
    <phoneticPr fontId="9"/>
  </si>
  <si>
    <t>報告書部数</t>
    <rPh sb="0" eb="3">
      <t>ホウコクショ</t>
    </rPh>
    <rPh sb="3" eb="5">
      <t>ブスウ</t>
    </rPh>
    <phoneticPr fontId="9"/>
  </si>
  <si>
    <t>検体番号データ</t>
    <rPh sb="0" eb="4">
      <t>ケンタイバンゴウ</t>
    </rPh>
    <phoneticPr fontId="9"/>
  </si>
  <si>
    <t>最大99件まで（EXCELの試料名が空白になる行まで）</t>
    <rPh sb="0" eb="2">
      <t>サイダイ</t>
    </rPh>
    <rPh sb="4" eb="5">
      <t>ケン</t>
    </rPh>
    <rPh sb="14" eb="16">
      <t>シリョウ</t>
    </rPh>
    <rPh sb="16" eb="17">
      <t>メイ</t>
    </rPh>
    <rPh sb="18" eb="20">
      <t>クウハク</t>
    </rPh>
    <rPh sb="23" eb="24">
      <t>ギョウ</t>
    </rPh>
    <phoneticPr fontId="9"/>
  </si>
  <si>
    <t>分析依頼書の自動受付番号をセット</t>
    <rPh sb="0" eb="2">
      <t>ブンセキ</t>
    </rPh>
    <rPh sb="2" eb="5">
      <t>イライショ</t>
    </rPh>
    <rPh sb="6" eb="8">
      <t>ジドウ</t>
    </rPh>
    <rPh sb="8" eb="10">
      <t>ウケツケ</t>
    </rPh>
    <rPh sb="10" eb="12">
      <t>バンゴウ</t>
    </rPh>
    <phoneticPr fontId="9"/>
  </si>
  <si>
    <t>検体番号</t>
    <rPh sb="0" eb="2">
      <t>ケンタイ</t>
    </rPh>
    <rPh sb="2" eb="4">
      <t>バンゴウ</t>
    </rPh>
    <phoneticPr fontId="9"/>
  </si>
  <si>
    <t>試料名</t>
    <rPh sb="0" eb="2">
      <t>シリョウ</t>
    </rPh>
    <rPh sb="2" eb="3">
      <t>メイ</t>
    </rPh>
    <phoneticPr fontId="9"/>
  </si>
  <si>
    <t>採取日時＿記載不要チェック</t>
    <rPh sb="0" eb="2">
      <t>サイシュ</t>
    </rPh>
    <rPh sb="2" eb="4">
      <t>ニチジ</t>
    </rPh>
    <rPh sb="5" eb="7">
      <t>キサイ</t>
    </rPh>
    <rPh sb="7" eb="9">
      <t>フヨウ</t>
    </rPh>
    <phoneticPr fontId="9"/>
  </si>
  <si>
    <t>採取日時＿採取日時</t>
    <rPh sb="0" eb="2">
      <t>サイシュ</t>
    </rPh>
    <rPh sb="2" eb="4">
      <t>ニチジ</t>
    </rPh>
    <rPh sb="5" eb="7">
      <t>サイシュ</t>
    </rPh>
    <rPh sb="7" eb="9">
      <t>ニチジ</t>
    </rPh>
    <phoneticPr fontId="9"/>
  </si>
  <si>
    <t>採取社名＿記載不要チェック</t>
    <rPh sb="0" eb="2">
      <t>サイシュ</t>
    </rPh>
    <rPh sb="2" eb="3">
      <t>シャ</t>
    </rPh>
    <rPh sb="3" eb="4">
      <t>メイ</t>
    </rPh>
    <phoneticPr fontId="10"/>
  </si>
  <si>
    <t>採取社名＿採取社名</t>
    <rPh sb="0" eb="2">
      <t>サイシュ</t>
    </rPh>
    <rPh sb="2" eb="3">
      <t>シャ</t>
    </rPh>
    <rPh sb="3" eb="4">
      <t>メイ</t>
    </rPh>
    <rPh sb="5" eb="7">
      <t>サイシュ</t>
    </rPh>
    <rPh sb="7" eb="9">
      <t>シャメイ</t>
    </rPh>
    <phoneticPr fontId="10"/>
  </si>
  <si>
    <t>採取担当者＿記載不要チェック</t>
    <rPh sb="0" eb="2">
      <t>サイシュ</t>
    </rPh>
    <rPh sb="2" eb="4">
      <t>タントウ</t>
    </rPh>
    <rPh sb="4" eb="5">
      <t>シャ</t>
    </rPh>
    <phoneticPr fontId="10"/>
  </si>
  <si>
    <t>採取担当者＿採取担当者</t>
    <rPh sb="0" eb="2">
      <t>サイシュ</t>
    </rPh>
    <rPh sb="2" eb="4">
      <t>タントウ</t>
    </rPh>
    <rPh sb="4" eb="5">
      <t>シャ</t>
    </rPh>
    <rPh sb="6" eb="8">
      <t>サイシュ</t>
    </rPh>
    <rPh sb="8" eb="11">
      <t>タントウシャ</t>
    </rPh>
    <phoneticPr fontId="10"/>
  </si>
  <si>
    <t>採取住所＿記載不要チェック</t>
    <rPh sb="0" eb="2">
      <t>サイシュ</t>
    </rPh>
    <rPh sb="2" eb="4">
      <t>ジュウショ</t>
    </rPh>
    <phoneticPr fontId="10"/>
  </si>
  <si>
    <t>採取住所＿採取住所</t>
    <rPh sb="0" eb="2">
      <t>サイシュ</t>
    </rPh>
    <rPh sb="2" eb="4">
      <t>ジュウショ</t>
    </rPh>
    <rPh sb="5" eb="7">
      <t>サイシュ</t>
    </rPh>
    <rPh sb="7" eb="9">
      <t>ジュウショ</t>
    </rPh>
    <phoneticPr fontId="10"/>
  </si>
  <si>
    <t>採取場所＿記載不要チェック</t>
    <rPh sb="0" eb="2">
      <t>サイシュ</t>
    </rPh>
    <rPh sb="2" eb="4">
      <t>バショ</t>
    </rPh>
    <phoneticPr fontId="10"/>
  </si>
  <si>
    <t>採取場所＿採取場所</t>
    <rPh sb="0" eb="2">
      <t>サイシュ</t>
    </rPh>
    <rPh sb="2" eb="4">
      <t>バショ</t>
    </rPh>
    <rPh sb="5" eb="7">
      <t>サイシュ</t>
    </rPh>
    <rPh sb="7" eb="9">
      <t>バショ</t>
    </rPh>
    <phoneticPr fontId="10"/>
  </si>
  <si>
    <t>受領予想日</t>
    <rPh sb="0" eb="2">
      <t>ジュリョウ</t>
    </rPh>
    <rPh sb="2" eb="5">
      <t>ヨソウビ</t>
    </rPh>
    <phoneticPr fontId="9"/>
  </si>
  <si>
    <t>分析開始日等の自動セットはしない。（方法区分は取込み後に手動で設定。）</t>
    <rPh sb="0" eb="2">
      <t>ブンセキ</t>
    </rPh>
    <rPh sb="2" eb="5">
      <t>カイシビ</t>
    </rPh>
    <rPh sb="5" eb="6">
      <t>トウ</t>
    </rPh>
    <rPh sb="7" eb="9">
      <t>ジドウ</t>
    </rPh>
    <rPh sb="18" eb="20">
      <t>ホウホウ</t>
    </rPh>
    <rPh sb="20" eb="22">
      <t>クブン</t>
    </rPh>
    <rPh sb="23" eb="25">
      <t>トリコ</t>
    </rPh>
    <rPh sb="26" eb="27">
      <t>ゴ</t>
    </rPh>
    <rPh sb="28" eb="30">
      <t>シュドウ</t>
    </rPh>
    <rPh sb="31" eb="33">
      <t>セッテイ</t>
    </rPh>
    <phoneticPr fontId="9"/>
  </si>
  <si>
    <t>型式</t>
    <rPh sb="0" eb="2">
      <t>カタシキ</t>
    </rPh>
    <phoneticPr fontId="9"/>
  </si>
  <si>
    <t>製造番号</t>
    <rPh sb="0" eb="2">
      <t>セイゾウ</t>
    </rPh>
    <rPh sb="2" eb="4">
      <t>バンゴウ</t>
    </rPh>
    <phoneticPr fontId="9"/>
  </si>
  <si>
    <t>拭取面積</t>
    <phoneticPr fontId="9"/>
  </si>
  <si>
    <t>EXCEL取込のときだけセット。通常、画面からの初期登録時はSPACEセット。</t>
    <rPh sb="5" eb="7">
      <t>トリコ</t>
    </rPh>
    <rPh sb="16" eb="18">
      <t>ツウジョウ</t>
    </rPh>
    <rPh sb="19" eb="21">
      <t>ガメン</t>
    </rPh>
    <rPh sb="24" eb="26">
      <t>ショキ</t>
    </rPh>
    <rPh sb="26" eb="28">
      <t>トウロク</t>
    </rPh>
    <rPh sb="28" eb="29">
      <t>ジ</t>
    </rPh>
    <phoneticPr fontId="9"/>
  </si>
  <si>
    <t>業務名</t>
    <rPh sb="0" eb="3">
      <t>ギョウムメイ</t>
    </rPh>
    <phoneticPr fontId="9"/>
  </si>
  <si>
    <t>初回登録時のみセット。上書き保存はしない。</t>
    <rPh sb="0" eb="2">
      <t>ショカイ</t>
    </rPh>
    <rPh sb="2" eb="4">
      <t>トウロク</t>
    </rPh>
    <rPh sb="4" eb="5">
      <t>ジ</t>
    </rPh>
    <rPh sb="11" eb="13">
      <t>ウワガ</t>
    </rPh>
    <rPh sb="14" eb="16">
      <t>ホゾン</t>
    </rPh>
    <phoneticPr fontId="9"/>
  </si>
  <si>
    <t>EXCELで空白の場合、取込時に自動採番して画面上に表示。
更新ボタンで更新時に存在しない場合、追加。存在する場合、上書き保存。</t>
    <rPh sb="6" eb="8">
      <t>クウハク</t>
    </rPh>
    <rPh sb="9" eb="11">
      <t>バアイ</t>
    </rPh>
    <rPh sb="12" eb="14">
      <t>トリコミ</t>
    </rPh>
    <rPh sb="14" eb="15">
      <t>ジ</t>
    </rPh>
    <rPh sb="16" eb="18">
      <t>ジドウ</t>
    </rPh>
    <rPh sb="18" eb="20">
      <t>サイバン</t>
    </rPh>
    <rPh sb="22" eb="25">
      <t>ガメンジョウ</t>
    </rPh>
    <rPh sb="26" eb="28">
      <t>ヒョウジ</t>
    </rPh>
    <rPh sb="30" eb="32">
      <t>コウシン</t>
    </rPh>
    <rPh sb="36" eb="39">
      <t>コウシンジ</t>
    </rPh>
    <rPh sb="40" eb="42">
      <t>ソンザイ</t>
    </rPh>
    <rPh sb="45" eb="47">
      <t>バアイ</t>
    </rPh>
    <rPh sb="48" eb="50">
      <t>ツイカ</t>
    </rPh>
    <rPh sb="51" eb="53">
      <t>ソンザイ</t>
    </rPh>
    <rPh sb="55" eb="57">
      <t>バアイ</t>
    </rPh>
    <rPh sb="58" eb="60">
      <t>ウワガ</t>
    </rPh>
    <rPh sb="61" eb="63">
      <t>ホゾン</t>
    </rPh>
    <phoneticPr fontId="9"/>
  </si>
  <si>
    <r>
      <rPr>
        <sz val="10"/>
        <color theme="1"/>
        <rFont val="ＭＳ Ｐゴシック"/>
        <family val="3"/>
        <charset val="128"/>
      </rPr>
      <t>取込時、常に</t>
    </r>
    <r>
      <rPr>
        <sz val="10"/>
        <color theme="1"/>
        <rFont val="Arial"/>
        <family val="2"/>
      </rPr>
      <t>”</t>
    </r>
    <r>
      <rPr>
        <sz val="10"/>
        <color theme="1"/>
        <rFont val="ＭＳ Ｐゴシック"/>
        <family val="3"/>
        <charset val="128"/>
      </rPr>
      <t>物件番号（受付番号）＋</t>
    </r>
    <r>
      <rPr>
        <sz val="10"/>
        <color theme="1"/>
        <rFont val="Arial"/>
        <family val="2"/>
      </rPr>
      <t>01”</t>
    </r>
    <r>
      <rPr>
        <sz val="10"/>
        <color theme="1"/>
        <rFont val="ＭＳ Ｐゴシック"/>
        <family val="3"/>
        <charset val="128"/>
      </rPr>
      <t>をセット。
更新ボタンで更新時に存在しない場合、追加。存在する場合、上書き保存。</t>
    </r>
    <rPh sb="0" eb="2">
      <t>トリコミ</t>
    </rPh>
    <rPh sb="2" eb="3">
      <t>ジ</t>
    </rPh>
    <rPh sb="4" eb="5">
      <t>ツネ</t>
    </rPh>
    <phoneticPr fontId="9"/>
  </si>
  <si>
    <t>EXCELの検体番号をセット。
取込時、DB上にあるがEXCELにない場合は、エラーとして、取込み停止。</t>
    <rPh sb="46" eb="48">
      <t>トリコ</t>
    </rPh>
    <rPh sb="49" eb="51">
      <t>テイシ</t>
    </rPh>
    <phoneticPr fontId="9"/>
  </si>
  <si>
    <t>EXCELで空白の場合、取込時に自動採番してセット。
更新ボタンで更新時に存在しない場合、追加。存在する場合、上書き保存。</t>
    <rPh sb="6" eb="8">
      <t>クウハク</t>
    </rPh>
    <rPh sb="9" eb="11">
      <t>バアイ</t>
    </rPh>
    <rPh sb="12" eb="14">
      <t>トリコミ</t>
    </rPh>
    <rPh sb="14" eb="15">
      <t>ジ</t>
    </rPh>
    <rPh sb="16" eb="18">
      <t>ジドウ</t>
    </rPh>
    <rPh sb="18" eb="20">
      <t>サイバン</t>
    </rPh>
    <rPh sb="27" eb="29">
      <t>コウシン</t>
    </rPh>
    <rPh sb="33" eb="36">
      <t>コウシンジ</t>
    </rPh>
    <rPh sb="37" eb="39">
      <t>ソンザイ</t>
    </rPh>
    <rPh sb="42" eb="44">
      <t>バアイ</t>
    </rPh>
    <rPh sb="45" eb="47">
      <t>ツイカ</t>
    </rPh>
    <rPh sb="48" eb="50">
      <t>ソンザイ</t>
    </rPh>
    <rPh sb="52" eb="54">
      <t>バアイ</t>
    </rPh>
    <rPh sb="55" eb="57">
      <t>ウワガ</t>
    </rPh>
    <rPh sb="58" eb="60">
      <t>ホゾン</t>
    </rPh>
    <phoneticPr fontId="9"/>
  </si>
  <si>
    <t>顧客担当者名</t>
    <rPh sb="0" eb="2">
      <t>コキャク</t>
    </rPh>
    <rPh sb="2" eb="4">
      <t>タントウ</t>
    </rPh>
    <rPh sb="4" eb="5">
      <t>シャ</t>
    </rPh>
    <rPh sb="5" eb="6">
      <t>メイ</t>
    </rPh>
    <phoneticPr fontId="10"/>
  </si>
  <si>
    <t>空白の場合はシステム日付をセット。</t>
    <phoneticPr fontId="9"/>
  </si>
  <si>
    <t>運用開始後の注意点</t>
    <rPh sb="0" eb="2">
      <t>ウンヨウ</t>
    </rPh>
    <rPh sb="2" eb="4">
      <t>カイシ</t>
    </rPh>
    <rPh sb="4" eb="5">
      <t>ゴ</t>
    </rPh>
    <rPh sb="6" eb="9">
      <t>チュウイテン</t>
    </rPh>
    <phoneticPr fontId="9"/>
  </si>
  <si>
    <r>
      <rPr>
        <sz val="10"/>
        <color theme="1"/>
        <rFont val="ＭＳ Ｐゴシック"/>
        <family val="3"/>
        <charset val="128"/>
      </rPr>
      <t>　</t>
    </r>
    <r>
      <rPr>
        <sz val="10"/>
        <color theme="1"/>
        <rFont val="Arial"/>
        <family val="2"/>
      </rPr>
      <t>B</t>
    </r>
    <r>
      <rPr>
        <sz val="10"/>
        <color theme="1"/>
        <rFont val="ＭＳ Ｐゴシック"/>
        <family val="3"/>
        <charset val="128"/>
      </rPr>
      <t>列：シート名、</t>
    </r>
    <r>
      <rPr>
        <sz val="10"/>
        <color theme="1"/>
        <rFont val="Arial"/>
        <family val="2"/>
      </rPr>
      <t>C</t>
    </r>
    <r>
      <rPr>
        <sz val="10"/>
        <color theme="1"/>
        <rFont val="ＭＳ Ｐゴシック"/>
        <family val="3"/>
        <charset val="128"/>
      </rPr>
      <t>列：行、</t>
    </r>
    <r>
      <rPr>
        <sz val="10"/>
        <color theme="1"/>
        <rFont val="Arial"/>
        <family val="2"/>
      </rPr>
      <t>D</t>
    </r>
    <r>
      <rPr>
        <sz val="10"/>
        <color theme="1"/>
        <rFont val="ＭＳ Ｐゴシック"/>
        <family val="3"/>
        <charset val="128"/>
      </rPr>
      <t>列：列、</t>
    </r>
    <r>
      <rPr>
        <sz val="10"/>
        <color theme="1"/>
        <rFont val="Arial"/>
        <family val="2"/>
      </rPr>
      <t>E</t>
    </r>
    <r>
      <rPr>
        <sz val="10"/>
        <color theme="1"/>
        <rFont val="ＭＳ Ｐゴシック"/>
        <family val="3"/>
        <charset val="128"/>
      </rPr>
      <t>列：番号は変更可能です。</t>
    </r>
    <phoneticPr fontId="9"/>
  </si>
  <si>
    <t>　連携項目追加の追加の場合（行追加）は、プログラムの修正が必要なため情報システム部まで事前にご相談ください。</t>
    <rPh sb="1" eb="3">
      <t>レンケイ</t>
    </rPh>
    <rPh sb="3" eb="5">
      <t>コウモク</t>
    </rPh>
    <rPh sb="5" eb="7">
      <t>ツイカ</t>
    </rPh>
    <rPh sb="8" eb="10">
      <t>ツイカ</t>
    </rPh>
    <rPh sb="11" eb="13">
      <t>バアイ</t>
    </rPh>
    <rPh sb="14" eb="15">
      <t>ギョウ</t>
    </rPh>
    <rPh sb="15" eb="17">
      <t>ツイカ</t>
    </rPh>
    <rPh sb="26" eb="28">
      <t>シュウセイ</t>
    </rPh>
    <rPh sb="29" eb="31">
      <t>ヒツヨウ</t>
    </rPh>
    <rPh sb="34" eb="36">
      <t>ジョウホウ</t>
    </rPh>
    <rPh sb="40" eb="41">
      <t>ブ</t>
    </rPh>
    <rPh sb="43" eb="45">
      <t>ジゼン</t>
    </rPh>
    <rPh sb="47" eb="49">
      <t>ソウダン</t>
    </rPh>
    <phoneticPr fontId="9"/>
  </si>
  <si>
    <t>試験依頼書</t>
    <phoneticPr fontId="9"/>
  </si>
  <si>
    <t>前回受付番号</t>
    <rPh sb="0" eb="2">
      <t>ゼンカイ</t>
    </rPh>
    <rPh sb="2" eb="4">
      <t>ウケツケ</t>
    </rPh>
    <rPh sb="4" eb="6">
      <t>バンゴウ</t>
    </rPh>
    <phoneticPr fontId="9"/>
  </si>
  <si>
    <t>100P</t>
    <phoneticPr fontId="9"/>
  </si>
  <si>
    <t>トランス1φ50KVA</t>
    <phoneticPr fontId="9"/>
  </si>
  <si>
    <t>HCR-01</t>
    <phoneticPr fontId="9"/>
  </si>
  <si>
    <t>123456789-1</t>
    <phoneticPr fontId="9"/>
  </si>
  <si>
    <t>016734</t>
    <phoneticPr fontId="9"/>
  </si>
  <si>
    <t>000422</t>
    <phoneticPr fontId="9"/>
  </si>
  <si>
    <t>51544</t>
    <phoneticPr fontId="9"/>
  </si>
  <si>
    <t>B00002</t>
    <phoneticPr fontId="9"/>
  </si>
  <si>
    <t>愛媛県松山市○○町○○番地○</t>
    <rPh sb="0" eb="3">
      <t>エヒメケン</t>
    </rPh>
    <rPh sb="3" eb="6">
      <t>マツヤマシ</t>
    </rPh>
    <rPh sb="8" eb="9">
      <t>マチ</t>
    </rPh>
    <rPh sb="11" eb="13">
      <t>バンチ</t>
    </rPh>
    <phoneticPr fontId="9"/>
  </si>
  <si>
    <t>089-960-2350</t>
    <phoneticPr fontId="9"/>
  </si>
  <si>
    <t>089-960-2351</t>
    <phoneticPr fontId="9"/>
  </si>
  <si>
    <t>miura_taro@miuraz.co.jp</t>
    <phoneticPr fontId="9"/>
  </si>
  <si>
    <t>三浦工業株式会社</t>
    <rPh sb="0" eb="4">
      <t>ミウラコウギョウ</t>
    </rPh>
    <rPh sb="4" eb="6">
      <t>カブシキ</t>
    </rPh>
    <rPh sb="6" eb="8">
      <t>カイシャ</t>
    </rPh>
    <phoneticPr fontId="9"/>
  </si>
  <si>
    <r>
      <t>絶縁油中の</t>
    </r>
    <r>
      <rPr>
        <sz val="10"/>
        <color indexed="8"/>
        <rFont val="ＭＳ Ｐゴシック"/>
        <family val="3"/>
        <charset val="128"/>
      </rPr>
      <t>PCB濃度分析</t>
    </r>
    <rPh sb="0" eb="2">
      <t>ゼツエン</t>
    </rPh>
    <rPh sb="2" eb="3">
      <t>ユ</t>
    </rPh>
    <rPh sb="3" eb="4">
      <t>チュウ</t>
    </rPh>
    <rPh sb="8" eb="10">
      <t>ノウド</t>
    </rPh>
    <rPh sb="10" eb="12">
      <t>ブンセキ</t>
    </rPh>
    <phoneticPr fontId="9"/>
  </si>
  <si>
    <t>三浦工業株式会社</t>
    <rPh sb="0" eb="2">
      <t>ミウラ</t>
    </rPh>
    <rPh sb="2" eb="4">
      <t>コウギョウ</t>
    </rPh>
    <rPh sb="4" eb="6">
      <t>カブシキ</t>
    </rPh>
    <rPh sb="6" eb="8">
      <t>カイシャ</t>
    </rPh>
    <phoneticPr fontId="9"/>
  </si>
  <si>
    <t>愛媛県松山市北条辻864番地1</t>
    <rPh sb="0" eb="3">
      <t>エヒメケン</t>
    </rPh>
    <rPh sb="3" eb="6">
      <t>マツヤマシ</t>
    </rPh>
    <rPh sb="6" eb="8">
      <t>ホウジョウ</t>
    </rPh>
    <rPh sb="8" eb="9">
      <t>ツジ</t>
    </rPh>
    <rPh sb="12" eb="14">
      <t>バンチ</t>
    </rPh>
    <phoneticPr fontId="9"/>
  </si>
  <si>
    <t>コンデンサ</t>
    <phoneticPr fontId="9"/>
  </si>
  <si>
    <t>HCR-02</t>
    <phoneticPr fontId="9"/>
  </si>
  <si>
    <t>123456789-2</t>
  </si>
  <si>
    <t>HCR-03</t>
  </si>
  <si>
    <t>123456789-3</t>
  </si>
  <si>
    <t>B00000</t>
    <phoneticPr fontId="9"/>
  </si>
  <si>
    <t>DB</t>
    <phoneticPr fontId="9"/>
  </si>
  <si>
    <t>トランス3φ75KVA</t>
    <phoneticPr fontId="9"/>
  </si>
  <si>
    <t>001P</t>
    <phoneticPr fontId="9"/>
  </si>
  <si>
    <t>　[試験依頼書（DB連携）]シート、[DB]シート、[管理情報]シートは、非表示設定してください。</t>
    <rPh sb="27" eb="29">
      <t>カンリ</t>
    </rPh>
    <rPh sb="29" eb="31">
      <t>ジョウホウ</t>
    </rPh>
    <rPh sb="37" eb="40">
      <t>ヒヒョウジ</t>
    </rPh>
    <rPh sb="40" eb="42">
      <t>セッテイ</t>
    </rPh>
    <phoneticPr fontId="9"/>
  </si>
  <si>
    <t>業務備考</t>
    <rPh sb="0" eb="2">
      <t>ギョウム</t>
    </rPh>
    <rPh sb="2" eb="4">
      <t>ビコウ</t>
    </rPh>
    <phoneticPr fontId="9"/>
  </si>
  <si>
    <t>PCB試験依頼書</t>
    <rPh sb="3" eb="5">
      <t>シケン</t>
    </rPh>
    <rPh sb="5" eb="8">
      <t>イライショ</t>
    </rPh>
    <phoneticPr fontId="10"/>
  </si>
  <si>
    <t xml:space="preserve"> ただし多検体や繁忙期のご依頼の場合は，ご希望に添えないことがありますので，ご了承ください．</t>
    <rPh sb="4" eb="5">
      <t>タ</t>
    </rPh>
    <rPh sb="5" eb="7">
      <t>ケンタイ</t>
    </rPh>
    <rPh sb="8" eb="10">
      <t>ハンボウ</t>
    </rPh>
    <rPh sb="10" eb="11">
      <t>キ</t>
    </rPh>
    <rPh sb="13" eb="15">
      <t>イライ</t>
    </rPh>
    <rPh sb="16" eb="18">
      <t>バアイ</t>
    </rPh>
    <rPh sb="21" eb="23">
      <t>キボウ</t>
    </rPh>
    <rPh sb="24" eb="25">
      <t>ソ</t>
    </rPh>
    <rPh sb="39" eb="41">
      <t>リョウショウ</t>
    </rPh>
    <phoneticPr fontId="9"/>
  </si>
  <si>
    <t>・絶縁油（GC/ECDによる測定）の場合は，試料到着後翌日起算で5営業日後に報告書を弊社より発送いたします．その他の場合は，試料到着後翌日起算で10営業日後に報告書を弊社より発送いたします．</t>
    <rPh sb="1" eb="3">
      <t>ゼツエン</t>
    </rPh>
    <rPh sb="3" eb="4">
      <t>ユ</t>
    </rPh>
    <rPh sb="14" eb="16">
      <t>ソクテイ</t>
    </rPh>
    <rPh sb="18" eb="20">
      <t>バアイ</t>
    </rPh>
    <rPh sb="22" eb="24">
      <t>シリョウ</t>
    </rPh>
    <rPh sb="24" eb="26">
      <t>トウチャク</t>
    </rPh>
    <rPh sb="26" eb="27">
      <t>ゴ</t>
    </rPh>
    <rPh sb="27" eb="29">
      <t>ヨクジツ</t>
    </rPh>
    <rPh sb="29" eb="31">
      <t>キサン</t>
    </rPh>
    <rPh sb="33" eb="35">
      <t>エイギョウ</t>
    </rPh>
    <rPh sb="35" eb="36">
      <t>ビ</t>
    </rPh>
    <rPh sb="36" eb="37">
      <t>ゴ</t>
    </rPh>
    <rPh sb="38" eb="40">
      <t>ホウコク</t>
    </rPh>
    <rPh sb="40" eb="41">
      <t>ショ</t>
    </rPh>
    <rPh sb="42" eb="44">
      <t>ヘイシャ</t>
    </rPh>
    <rPh sb="46" eb="48">
      <t>ハッソウ</t>
    </rPh>
    <rPh sb="56" eb="57">
      <t>タ</t>
    </rPh>
    <rPh sb="58" eb="60">
      <t>バアイ</t>
    </rPh>
    <rPh sb="62" eb="64">
      <t>シリョウ</t>
    </rPh>
    <rPh sb="64" eb="66">
      <t>トウチャク</t>
    </rPh>
    <rPh sb="66" eb="67">
      <t>ゴ</t>
    </rPh>
    <rPh sb="67" eb="69">
      <t>ヨクジツ</t>
    </rPh>
    <rPh sb="69" eb="71">
      <t>キサン</t>
    </rPh>
    <rPh sb="74" eb="77">
      <t>エイギョウビ</t>
    </rPh>
    <rPh sb="77" eb="78">
      <t>ゴ</t>
    </rPh>
    <rPh sb="79" eb="81">
      <t>ホウコク</t>
    </rPh>
    <rPh sb="81" eb="82">
      <t>ショ</t>
    </rPh>
    <rPh sb="83" eb="85">
      <t>ヘイシャ</t>
    </rPh>
    <rPh sb="87" eb="89">
      <t>ハッソウ</t>
    </rPh>
    <phoneticPr fontId="9"/>
  </si>
  <si>
    <t>＜注意事項＞</t>
    <rPh sb="1" eb="2">
      <t>チュウ</t>
    </rPh>
    <rPh sb="2" eb="3">
      <t>イ</t>
    </rPh>
    <rPh sb="3" eb="5">
      <t>ジコウ</t>
    </rPh>
    <phoneticPr fontId="9"/>
  </si>
  <si>
    <t>報告書宛名</t>
    <rPh sb="0" eb="3">
      <t>ホウコクショ</t>
    </rPh>
    <rPh sb="3" eb="5">
      <t>アテナ</t>
    </rPh>
    <phoneticPr fontId="10"/>
  </si>
  <si>
    <t>報告書部数</t>
    <rPh sb="0" eb="3">
      <t>ホウコクショ</t>
    </rPh>
    <rPh sb="3" eb="5">
      <t>ブスウ</t>
    </rPh>
    <phoneticPr fontId="10"/>
  </si>
  <si>
    <t>試料名</t>
    <rPh sb="0" eb="2">
      <t>シリョウ</t>
    </rPh>
    <rPh sb="2" eb="3">
      <t>メイ</t>
    </rPh>
    <phoneticPr fontId="10"/>
  </si>
  <si>
    <t>採取日</t>
    <rPh sb="0" eb="2">
      <t>サイシュ</t>
    </rPh>
    <rPh sb="2" eb="3">
      <t>ビ</t>
    </rPh>
    <phoneticPr fontId="9"/>
  </si>
  <si>
    <t>P03</t>
  </si>
  <si>
    <t>P05</t>
  </si>
  <si>
    <t>P06</t>
  </si>
  <si>
    <t>P07</t>
  </si>
  <si>
    <t>P11</t>
  </si>
  <si>
    <t>P12</t>
  </si>
  <si>
    <t>P13</t>
  </si>
  <si>
    <t>P14</t>
  </si>
  <si>
    <t>P15</t>
  </si>
  <si>
    <t>P16</t>
  </si>
  <si>
    <t>P17</t>
  </si>
  <si>
    <t>P18</t>
  </si>
  <si>
    <t>P31</t>
  </si>
  <si>
    <t>P32</t>
  </si>
  <si>
    <t>P33</t>
  </si>
  <si>
    <t>P34</t>
  </si>
  <si>
    <t>P35</t>
  </si>
  <si>
    <t>区分</t>
    <rPh sb="0" eb="2">
      <t>クブン</t>
    </rPh>
    <phoneticPr fontId="9"/>
  </si>
  <si>
    <t>方法区分</t>
  </si>
  <si>
    <t>P01</t>
    <phoneticPr fontId="9"/>
  </si>
  <si>
    <t>選択肢1
（試料容姿）</t>
    <rPh sb="0" eb="3">
      <t>センタクシ</t>
    </rPh>
    <rPh sb="6" eb="8">
      <t>シリョウ</t>
    </rPh>
    <rPh sb="8" eb="10">
      <t>ヨウシ</t>
    </rPh>
    <phoneticPr fontId="43"/>
  </si>
  <si>
    <t>選択肢2
（分析方法）</t>
    <rPh sb="0" eb="3">
      <t>センタクシ</t>
    </rPh>
    <rPh sb="6" eb="8">
      <t>ブンセキ</t>
    </rPh>
    <rPh sb="8" eb="10">
      <t>ホウホウ</t>
    </rPh>
    <phoneticPr fontId="43"/>
  </si>
  <si>
    <t>選択肢3
（下限値）</t>
    <rPh sb="0" eb="3">
      <t>センタクシ</t>
    </rPh>
    <rPh sb="6" eb="8">
      <t>カゲン</t>
    </rPh>
    <rPh sb="8" eb="9">
      <t>チ</t>
    </rPh>
    <phoneticPr fontId="43"/>
  </si>
  <si>
    <t>選択肢4
（測定機器）</t>
    <rPh sb="0" eb="3">
      <t>センタクシ</t>
    </rPh>
    <rPh sb="6" eb="8">
      <t>ソクテイ</t>
    </rPh>
    <rPh sb="8" eb="10">
      <t>キキ</t>
    </rPh>
    <phoneticPr fontId="43"/>
  </si>
  <si>
    <t>絶縁油：絶縁油中の微量PCBに関する簡易測定法マニュアル2.1.2（GC/ECD法） ― 下限値0.13mg/kg</t>
    <rPh sb="0" eb="2">
      <t>ゼツエン</t>
    </rPh>
    <rPh sb="2" eb="3">
      <t>ユ</t>
    </rPh>
    <rPh sb="4" eb="6">
      <t>ゼツエン</t>
    </rPh>
    <rPh sb="6" eb="7">
      <t>ユ</t>
    </rPh>
    <rPh sb="7" eb="8">
      <t>チュウ</t>
    </rPh>
    <rPh sb="9" eb="10">
      <t>ビ</t>
    </rPh>
    <rPh sb="10" eb="11">
      <t>リョウ</t>
    </rPh>
    <rPh sb="15" eb="16">
      <t>カン</t>
    </rPh>
    <rPh sb="20" eb="22">
      <t>ソクテイ</t>
    </rPh>
    <rPh sb="45" eb="47">
      <t>カゲン</t>
    </rPh>
    <rPh sb="47" eb="48">
      <t>チ</t>
    </rPh>
    <phoneticPr fontId="9"/>
  </si>
  <si>
    <t>絶縁紙：絶縁油中の微量PCBに関する簡易測定法マニュアル2.1.2（GC/ECD法）準用 ― 下限値0.13mg/kg</t>
    <rPh sb="0" eb="2">
      <t>ゼツエン</t>
    </rPh>
    <rPh sb="2" eb="3">
      <t>カミ</t>
    </rPh>
    <rPh sb="4" eb="6">
      <t>ゼツエン</t>
    </rPh>
    <rPh sb="6" eb="7">
      <t>ユ</t>
    </rPh>
    <rPh sb="7" eb="8">
      <t>チュウ</t>
    </rPh>
    <rPh sb="9" eb="10">
      <t>ビ</t>
    </rPh>
    <rPh sb="10" eb="11">
      <t>リョウ</t>
    </rPh>
    <rPh sb="15" eb="16">
      <t>カン</t>
    </rPh>
    <rPh sb="20" eb="22">
      <t>ソクテイ</t>
    </rPh>
    <rPh sb="42" eb="44">
      <t>ジュンヨウ</t>
    </rPh>
    <rPh sb="47" eb="49">
      <t>カゲン</t>
    </rPh>
    <rPh sb="49" eb="50">
      <t>チ</t>
    </rPh>
    <phoneticPr fontId="9"/>
  </si>
  <si>
    <t>ワックス：絶縁油中の微量PCBに関する簡易測定法マニュアル2.1.2（GC/ECD法）準用 ― 下限値0.13mg/kg</t>
    <rPh sb="5" eb="7">
      <t>ゼツエン</t>
    </rPh>
    <rPh sb="7" eb="8">
      <t>ユ</t>
    </rPh>
    <rPh sb="8" eb="9">
      <t>チュウ</t>
    </rPh>
    <rPh sb="10" eb="12">
      <t>ビリョウ</t>
    </rPh>
    <rPh sb="16" eb="17">
      <t>カン</t>
    </rPh>
    <rPh sb="19" eb="21">
      <t>カンイ</t>
    </rPh>
    <rPh sb="21" eb="23">
      <t>ソクテイ</t>
    </rPh>
    <rPh sb="23" eb="24">
      <t>ホウ</t>
    </rPh>
    <rPh sb="41" eb="42">
      <t>ホウ</t>
    </rPh>
    <rPh sb="43" eb="45">
      <t>ジュンヨウ</t>
    </rPh>
    <rPh sb="48" eb="50">
      <t>カゲン</t>
    </rPh>
    <rPh sb="50" eb="51">
      <t>チ</t>
    </rPh>
    <phoneticPr fontId="9"/>
  </si>
  <si>
    <t>有機顔料：経済産業省製造産業局 平成24年2月10日 ― 下限値0.10ppm</t>
    <rPh sb="0" eb="2">
      <t>ユウキ</t>
    </rPh>
    <rPh sb="2" eb="4">
      <t>ガンリョウ</t>
    </rPh>
    <rPh sb="5" eb="7">
      <t>ケイザイ</t>
    </rPh>
    <rPh sb="7" eb="10">
      <t>サンギョウショウ</t>
    </rPh>
    <rPh sb="10" eb="12">
      <t>セイゾウ</t>
    </rPh>
    <rPh sb="12" eb="14">
      <t>サンギョウ</t>
    </rPh>
    <rPh sb="14" eb="15">
      <t>キョク</t>
    </rPh>
    <rPh sb="16" eb="18">
      <t>ヘイセイ</t>
    </rPh>
    <rPh sb="20" eb="21">
      <t>ネン</t>
    </rPh>
    <rPh sb="22" eb="23">
      <t>ガツ</t>
    </rPh>
    <rPh sb="25" eb="26">
      <t>ニチ</t>
    </rPh>
    <rPh sb="29" eb="31">
      <t>カゲン</t>
    </rPh>
    <rPh sb="31" eb="32">
      <t>チ</t>
    </rPh>
    <phoneticPr fontId="9"/>
  </si>
  <si>
    <t>詳細</t>
    <rPh sb="0" eb="2">
      <t>ショウサイ</t>
    </rPh>
    <phoneticPr fontId="9"/>
  </si>
  <si>
    <t>廃棄物：厚生省告示第192号 別表第三の第三（部材採取試験法） ― 下限値0.01mg/kg</t>
    <rPh sb="0" eb="3">
      <t>ハイキブツ</t>
    </rPh>
    <rPh sb="4" eb="7">
      <t>コウセイショウ</t>
    </rPh>
    <rPh sb="7" eb="9">
      <t>コクジ</t>
    </rPh>
    <rPh sb="9" eb="10">
      <t>ダイ</t>
    </rPh>
    <rPh sb="13" eb="14">
      <t>ゴウ</t>
    </rPh>
    <rPh sb="15" eb="16">
      <t>ベツ</t>
    </rPh>
    <rPh sb="16" eb="17">
      <t>ヒョウ</t>
    </rPh>
    <rPh sb="17" eb="18">
      <t>ダイ</t>
    </rPh>
    <rPh sb="18" eb="19">
      <t>サン</t>
    </rPh>
    <rPh sb="20" eb="21">
      <t>ダイ</t>
    </rPh>
    <rPh sb="21" eb="22">
      <t>サン</t>
    </rPh>
    <rPh sb="23" eb="25">
      <t>ブザイ</t>
    </rPh>
    <rPh sb="25" eb="27">
      <t>サイシュ</t>
    </rPh>
    <rPh sb="27" eb="29">
      <t>シケン</t>
    </rPh>
    <rPh sb="29" eb="30">
      <t>ホウ</t>
    </rPh>
    <rPh sb="34" eb="36">
      <t>カゲン</t>
    </rPh>
    <rPh sb="36" eb="37">
      <t>チ</t>
    </rPh>
    <phoneticPr fontId="9"/>
  </si>
  <si>
    <t>廃棄物：厚生省告示第192号 別表第三の第二（拭き取り試験法） ― 下限値0.1μg/100cm2</t>
    <rPh sb="0" eb="3">
      <t>ハイキブツ</t>
    </rPh>
    <rPh sb="4" eb="7">
      <t>コウセイショウ</t>
    </rPh>
    <rPh sb="7" eb="9">
      <t>コクジ</t>
    </rPh>
    <rPh sb="9" eb="10">
      <t>ダイ</t>
    </rPh>
    <rPh sb="13" eb="14">
      <t>ゴウ</t>
    </rPh>
    <rPh sb="15" eb="16">
      <t>ベツ</t>
    </rPh>
    <rPh sb="16" eb="17">
      <t>ヒョウ</t>
    </rPh>
    <rPh sb="17" eb="18">
      <t>ダイ</t>
    </rPh>
    <rPh sb="18" eb="19">
      <t>サン</t>
    </rPh>
    <rPh sb="20" eb="21">
      <t>ダイ</t>
    </rPh>
    <rPh sb="21" eb="22">
      <t>２</t>
    </rPh>
    <rPh sb="23" eb="24">
      <t>フ</t>
    </rPh>
    <rPh sb="25" eb="26">
      <t>ト</t>
    </rPh>
    <rPh sb="27" eb="29">
      <t>シケン</t>
    </rPh>
    <rPh sb="29" eb="30">
      <t>ホウ</t>
    </rPh>
    <rPh sb="34" eb="36">
      <t>カゲン</t>
    </rPh>
    <rPh sb="36" eb="37">
      <t>チ</t>
    </rPh>
    <phoneticPr fontId="9"/>
  </si>
  <si>
    <t>廃棄物：厚生省告示第192号 別表第三の第一（洗浄液試験法） ― 下限値0.5mg/kg</t>
    <rPh sb="0" eb="3">
      <t>ハイキブツ</t>
    </rPh>
    <rPh sb="4" eb="7">
      <t>コウセイショウ</t>
    </rPh>
    <rPh sb="7" eb="9">
      <t>コクジ</t>
    </rPh>
    <rPh sb="9" eb="10">
      <t>ダイ</t>
    </rPh>
    <rPh sb="13" eb="14">
      <t>ゴウ</t>
    </rPh>
    <rPh sb="15" eb="16">
      <t>ベツ</t>
    </rPh>
    <rPh sb="16" eb="17">
      <t>ヒョウ</t>
    </rPh>
    <rPh sb="17" eb="18">
      <t>ダイ</t>
    </rPh>
    <rPh sb="18" eb="19">
      <t>サン</t>
    </rPh>
    <rPh sb="20" eb="21">
      <t>ダイ</t>
    </rPh>
    <rPh sb="21" eb="22">
      <t>イチ</t>
    </rPh>
    <rPh sb="23" eb="25">
      <t>センジョウ</t>
    </rPh>
    <rPh sb="25" eb="26">
      <t>エキ</t>
    </rPh>
    <rPh sb="26" eb="28">
      <t>シケン</t>
    </rPh>
    <rPh sb="28" eb="29">
      <t>ホウ</t>
    </rPh>
    <rPh sb="33" eb="35">
      <t>カゲン</t>
    </rPh>
    <rPh sb="35" eb="36">
      <t>チ</t>
    </rPh>
    <phoneticPr fontId="9"/>
  </si>
  <si>
    <t>廃棄物：厚生省告示第192号 別表第四（溶出試験） ― 下限値0.003mg/L</t>
    <rPh sb="0" eb="3">
      <t>ハイキブツ</t>
    </rPh>
    <rPh sb="4" eb="7">
      <t>コウセイショウ</t>
    </rPh>
    <rPh sb="7" eb="9">
      <t>コクジ</t>
    </rPh>
    <rPh sb="9" eb="10">
      <t>ダイ</t>
    </rPh>
    <rPh sb="13" eb="14">
      <t>ゴウ</t>
    </rPh>
    <rPh sb="15" eb="16">
      <t>ベツ</t>
    </rPh>
    <rPh sb="16" eb="17">
      <t>ヒョウ</t>
    </rPh>
    <rPh sb="17" eb="18">
      <t>ダイ</t>
    </rPh>
    <rPh sb="18" eb="19">
      <t>ヨン</t>
    </rPh>
    <rPh sb="20" eb="22">
      <t>ヨウシュツ</t>
    </rPh>
    <rPh sb="22" eb="24">
      <t>シケン</t>
    </rPh>
    <rPh sb="28" eb="30">
      <t>カゲン</t>
    </rPh>
    <rPh sb="30" eb="31">
      <t>チ</t>
    </rPh>
    <phoneticPr fontId="9"/>
  </si>
  <si>
    <t>塗膜くず：厚生省告示第192号 別表第三の第三（部材採取試験法） ― 下限値0.01mg/kg</t>
    <rPh sb="0" eb="2">
      <t>トマク</t>
    </rPh>
    <rPh sb="5" eb="8">
      <t>コウセイショウ</t>
    </rPh>
    <rPh sb="8" eb="10">
      <t>コクジ</t>
    </rPh>
    <rPh sb="10" eb="11">
      <t>ダイ</t>
    </rPh>
    <rPh sb="14" eb="15">
      <t>ゴウ</t>
    </rPh>
    <rPh sb="16" eb="17">
      <t>ベツ</t>
    </rPh>
    <rPh sb="17" eb="18">
      <t>ヒョウ</t>
    </rPh>
    <rPh sb="18" eb="19">
      <t>ダイ</t>
    </rPh>
    <rPh sb="19" eb="20">
      <t>サン</t>
    </rPh>
    <rPh sb="21" eb="22">
      <t>ダイ</t>
    </rPh>
    <rPh sb="22" eb="23">
      <t>サン</t>
    </rPh>
    <rPh sb="24" eb="26">
      <t>ブザイ</t>
    </rPh>
    <rPh sb="26" eb="28">
      <t>サイシュ</t>
    </rPh>
    <rPh sb="28" eb="30">
      <t>シケン</t>
    </rPh>
    <rPh sb="30" eb="31">
      <t>ホウ</t>
    </rPh>
    <rPh sb="35" eb="37">
      <t>カゲン</t>
    </rPh>
    <rPh sb="37" eb="38">
      <t>チ</t>
    </rPh>
    <phoneticPr fontId="9"/>
  </si>
  <si>
    <t>その他</t>
    <rPh sb="2" eb="3">
      <t>タ</t>
    </rPh>
    <phoneticPr fontId="9"/>
  </si>
  <si>
    <t>選択肢1</t>
    <rPh sb="0" eb="3">
      <t>センタクシ</t>
    </rPh>
    <phoneticPr fontId="9"/>
  </si>
  <si>
    <t>絶縁油</t>
    <rPh sb="0" eb="2">
      <t>ゼツエン</t>
    </rPh>
    <rPh sb="2" eb="3">
      <t>ユ</t>
    </rPh>
    <phoneticPr fontId="9"/>
  </si>
  <si>
    <t>絶縁紙</t>
    <rPh sb="0" eb="2">
      <t>ゼツエン</t>
    </rPh>
    <rPh sb="2" eb="3">
      <t>カミ</t>
    </rPh>
    <phoneticPr fontId="9"/>
  </si>
  <si>
    <t>ワックス</t>
    <phoneticPr fontId="9"/>
  </si>
  <si>
    <t>有機顔料</t>
    <rPh sb="0" eb="2">
      <t>ユウキ</t>
    </rPh>
    <rPh sb="2" eb="4">
      <t>ガンリョウ</t>
    </rPh>
    <phoneticPr fontId="9"/>
  </si>
  <si>
    <t>塗膜</t>
    <rPh sb="0" eb="2">
      <t>トマク</t>
    </rPh>
    <phoneticPr fontId="9"/>
  </si>
  <si>
    <t>その他（廃棄物）</t>
    <rPh sb="2" eb="3">
      <t>タ</t>
    </rPh>
    <rPh sb="4" eb="7">
      <t>ハイキブツ</t>
    </rPh>
    <phoneticPr fontId="9"/>
  </si>
  <si>
    <t>↓★試料容姿を選択して下さい。（必須）</t>
    <rPh sb="2" eb="4">
      <t>シリョウ</t>
    </rPh>
    <rPh sb="4" eb="6">
      <t>ヨウシ</t>
    </rPh>
    <rPh sb="7" eb="9">
      <t>センタク</t>
    </rPh>
    <rPh sb="11" eb="12">
      <t>クダ</t>
    </rPh>
    <rPh sb="16" eb="18">
      <t>ヒッス</t>
    </rPh>
    <phoneticPr fontId="9"/>
  </si>
  <si>
    <t>◎方法区分一覧</t>
    <rPh sb="1" eb="3">
      <t>ホウホウ</t>
    </rPh>
    <rPh sb="3" eb="5">
      <t>クブン</t>
    </rPh>
    <rPh sb="5" eb="7">
      <t>イチラン</t>
    </rPh>
    <phoneticPr fontId="9"/>
  </si>
  <si>
    <t>標準納期</t>
    <rPh sb="0" eb="2">
      <t>ヒョウジュン</t>
    </rPh>
    <rPh sb="2" eb="4">
      <t>ノウキ</t>
    </rPh>
    <phoneticPr fontId="9"/>
  </si>
  <si>
    <t>必要試料量</t>
    <rPh sb="0" eb="2">
      <t>ヒツヨウ</t>
    </rPh>
    <rPh sb="2" eb="4">
      <t>シリョウ</t>
    </rPh>
    <rPh sb="4" eb="5">
      <t>リョウ</t>
    </rPh>
    <phoneticPr fontId="9"/>
  </si>
  <si>
    <t>以下選択肢より試料容姿の種類を選択し，該当する方法区分（例：「P01」）を決定して下さい．決定後，試験依頼書-分析方法欄を選択して下さい．</t>
    <rPh sb="0" eb="2">
      <t>イカ</t>
    </rPh>
    <rPh sb="2" eb="5">
      <t>センタクシ</t>
    </rPh>
    <rPh sb="7" eb="9">
      <t>シリョウ</t>
    </rPh>
    <rPh sb="9" eb="11">
      <t>ヨウシ</t>
    </rPh>
    <rPh sb="12" eb="14">
      <t>シュルイ</t>
    </rPh>
    <rPh sb="15" eb="17">
      <t>センタク</t>
    </rPh>
    <rPh sb="19" eb="21">
      <t>ガイトウ</t>
    </rPh>
    <rPh sb="23" eb="25">
      <t>ホウホウ</t>
    </rPh>
    <rPh sb="25" eb="27">
      <t>クブン</t>
    </rPh>
    <rPh sb="28" eb="29">
      <t>レイ</t>
    </rPh>
    <rPh sb="37" eb="39">
      <t>ケッテイ</t>
    </rPh>
    <rPh sb="41" eb="42">
      <t>クダ</t>
    </rPh>
    <rPh sb="45" eb="47">
      <t>ケッテイ</t>
    </rPh>
    <rPh sb="47" eb="48">
      <t>ゴ</t>
    </rPh>
    <rPh sb="49" eb="51">
      <t>シケン</t>
    </rPh>
    <rPh sb="51" eb="54">
      <t>イライショ</t>
    </rPh>
    <rPh sb="55" eb="57">
      <t>ブンセキ</t>
    </rPh>
    <rPh sb="57" eb="59">
      <t>ホウホウ</t>
    </rPh>
    <rPh sb="59" eb="60">
      <t>ラン</t>
    </rPh>
    <rPh sb="61" eb="63">
      <t>センタク</t>
    </rPh>
    <rPh sb="65" eb="66">
      <t>クダ</t>
    </rPh>
    <phoneticPr fontId="9"/>
  </si>
  <si>
    <t>P61</t>
    <phoneticPr fontId="9"/>
  </si>
  <si>
    <t>P62</t>
    <phoneticPr fontId="9"/>
  </si>
  <si>
    <t>　　　分析の結果を下記のとおり御報告致します．</t>
    <phoneticPr fontId="9"/>
  </si>
  <si>
    <t>　株式会社○○○○　御中</t>
    <phoneticPr fontId="9"/>
  </si>
  <si>
    <t>　　　*****</t>
    <phoneticPr fontId="9"/>
  </si>
  <si>
    <t xml:space="preserve">計量証明事業登録　愛媛県　第環14号
特定計量証明事業登録　愛媛県　第環42号
特定計量証明事業者　認定番号　N-0131-01
作業環境測定機関　登録番号38-15
建築物飲料水水質検査業登録　愛媛県28水第1号
</t>
    <phoneticPr fontId="9"/>
  </si>
  <si>
    <r>
      <rPr>
        <sz val="9"/>
        <color theme="1"/>
        <rFont val="ＭＳ Ｐ明朝"/>
        <family val="1"/>
        <charset val="128"/>
      </rPr>
      <t>試料情報</t>
    </r>
    <rPh sb="0" eb="2">
      <t>シリョウ</t>
    </rPh>
    <rPh sb="2" eb="4">
      <t>ジョウホウ</t>
    </rPh>
    <phoneticPr fontId="9"/>
  </si>
  <si>
    <r>
      <rPr>
        <sz val="9"/>
        <color theme="1"/>
        <rFont val="ＭＳ Ｐ明朝"/>
        <family val="1"/>
        <charset val="128"/>
      </rPr>
      <t>試料名</t>
    </r>
    <rPh sb="0" eb="2">
      <t>シリョウ</t>
    </rPh>
    <rPh sb="2" eb="3">
      <t>メイ</t>
    </rPh>
    <phoneticPr fontId="9"/>
  </si>
  <si>
    <r>
      <rPr>
        <sz val="9"/>
        <color theme="1"/>
        <rFont val="ＭＳ Ｐ明朝"/>
        <family val="1"/>
        <charset val="128"/>
      </rPr>
      <t>：トランス</t>
    </r>
    <r>
      <rPr>
        <sz val="9"/>
        <color theme="1"/>
        <rFont val="Times New Roman"/>
        <family val="1"/>
      </rPr>
      <t>1φ50kVA</t>
    </r>
    <phoneticPr fontId="9"/>
  </si>
  <si>
    <r>
      <rPr>
        <sz val="9"/>
        <color theme="1"/>
        <rFont val="ＭＳ Ｐ明朝"/>
        <family val="1"/>
        <charset val="128"/>
      </rPr>
      <t>依頼者名</t>
    </r>
    <rPh sb="0" eb="3">
      <t>イライシャ</t>
    </rPh>
    <rPh sb="3" eb="4">
      <t>メイ</t>
    </rPh>
    <phoneticPr fontId="9"/>
  </si>
  <si>
    <r>
      <rPr>
        <sz val="9"/>
        <color theme="1"/>
        <rFont val="ＭＳ Ｐ明朝"/>
        <family val="1"/>
        <charset val="128"/>
      </rPr>
      <t>：株式会社</t>
    </r>
    <r>
      <rPr>
        <sz val="9"/>
        <color theme="1"/>
        <rFont val="Times New Roman"/>
        <family val="1"/>
      </rPr>
      <t xml:space="preserve"> </t>
    </r>
    <r>
      <rPr>
        <sz val="9"/>
        <color theme="1"/>
        <rFont val="ＭＳ Ｐ明朝"/>
        <family val="1"/>
        <charset val="128"/>
      </rPr>
      <t>○○○○</t>
    </r>
    <rPh sb="1" eb="3">
      <t>カブシキ</t>
    </rPh>
    <rPh sb="3" eb="5">
      <t>カイシャ</t>
    </rPh>
    <phoneticPr fontId="9"/>
  </si>
  <si>
    <r>
      <rPr>
        <sz val="9"/>
        <color theme="1"/>
        <rFont val="ＭＳ Ｐ明朝"/>
        <family val="1"/>
        <charset val="128"/>
      </rPr>
      <t>依頼者住所</t>
    </r>
    <rPh sb="0" eb="3">
      <t>イライシャ</t>
    </rPh>
    <rPh sb="3" eb="5">
      <t>ジュウショ</t>
    </rPh>
    <phoneticPr fontId="9"/>
  </si>
  <si>
    <r>
      <rPr>
        <sz val="9"/>
        <color theme="1"/>
        <rFont val="ＭＳ Ｐ明朝"/>
        <family val="1"/>
        <charset val="128"/>
      </rPr>
      <t>：愛媛県松山市○○町○○番地○</t>
    </r>
    <rPh sb="1" eb="3">
      <t>エヒメ</t>
    </rPh>
    <rPh sb="3" eb="4">
      <t>ケン</t>
    </rPh>
    <rPh sb="4" eb="7">
      <t>マツヤマシ</t>
    </rPh>
    <rPh sb="9" eb="10">
      <t>チョウ</t>
    </rPh>
    <rPh sb="12" eb="14">
      <t>バンチ</t>
    </rPh>
    <phoneticPr fontId="9"/>
  </si>
  <si>
    <r>
      <rPr>
        <sz val="9"/>
        <color theme="1"/>
        <rFont val="ＭＳ Ｐ明朝"/>
        <family val="1"/>
        <charset val="128"/>
      </rPr>
      <t>業務名</t>
    </r>
    <rPh sb="0" eb="2">
      <t>ギョウム</t>
    </rPh>
    <rPh sb="2" eb="3">
      <t>メイ</t>
    </rPh>
    <phoneticPr fontId="9"/>
  </si>
  <si>
    <r>
      <rPr>
        <sz val="9"/>
        <color theme="1"/>
        <rFont val="ＭＳ Ｐ明朝"/>
        <family val="1"/>
        <charset val="128"/>
      </rPr>
      <t>：絶縁油中の</t>
    </r>
    <r>
      <rPr>
        <sz val="9"/>
        <color theme="1"/>
        <rFont val="Times New Roman"/>
        <family val="1"/>
      </rPr>
      <t>PCB</t>
    </r>
    <r>
      <rPr>
        <sz val="9"/>
        <color theme="1"/>
        <rFont val="ＭＳ Ｐ明朝"/>
        <family val="1"/>
        <charset val="128"/>
      </rPr>
      <t>濃度分析</t>
    </r>
    <rPh sb="1" eb="3">
      <t>ゼツエン</t>
    </rPh>
    <rPh sb="3" eb="4">
      <t>ユ</t>
    </rPh>
    <rPh sb="4" eb="5">
      <t>チュウ</t>
    </rPh>
    <rPh sb="9" eb="11">
      <t>ノウド</t>
    </rPh>
    <rPh sb="11" eb="13">
      <t>ブンセキ</t>
    </rPh>
    <phoneticPr fontId="9"/>
  </si>
  <si>
    <r>
      <rPr>
        <sz val="9"/>
        <color theme="1"/>
        <rFont val="ＭＳ Ｐ明朝"/>
        <family val="1"/>
        <charset val="128"/>
      </rPr>
      <t>試料採取日</t>
    </r>
    <rPh sb="0" eb="2">
      <t>シリョウ</t>
    </rPh>
    <rPh sb="2" eb="4">
      <t>サイシュ</t>
    </rPh>
    <rPh sb="4" eb="5">
      <t>ヒ</t>
    </rPh>
    <phoneticPr fontId="9"/>
  </si>
  <si>
    <r>
      <rPr>
        <sz val="9"/>
        <color theme="1"/>
        <rFont val="ＭＳ Ｐ明朝"/>
        <family val="1"/>
        <charset val="128"/>
      </rPr>
      <t>：</t>
    </r>
    <r>
      <rPr>
        <sz val="9"/>
        <color theme="1"/>
        <rFont val="Times New Roman"/>
        <family val="1"/>
      </rPr>
      <t>2005</t>
    </r>
    <r>
      <rPr>
        <sz val="9"/>
        <color theme="1"/>
        <rFont val="ＭＳ Ｐ明朝"/>
        <family val="1"/>
        <charset val="128"/>
      </rPr>
      <t>年</t>
    </r>
    <r>
      <rPr>
        <sz val="9"/>
        <color theme="1"/>
        <rFont val="Times New Roman"/>
        <family val="1"/>
      </rPr>
      <t>12</t>
    </r>
    <r>
      <rPr>
        <sz val="9"/>
        <color theme="1"/>
        <rFont val="ＭＳ Ｐ明朝"/>
        <family val="1"/>
        <charset val="128"/>
      </rPr>
      <t>月</t>
    </r>
    <r>
      <rPr>
        <sz val="9"/>
        <color theme="1"/>
        <rFont val="Times New Roman"/>
        <family val="1"/>
      </rPr>
      <t>12</t>
    </r>
    <r>
      <rPr>
        <sz val="9"/>
        <color theme="1"/>
        <rFont val="ＭＳ Ｐ明朝"/>
        <family val="1"/>
        <charset val="128"/>
      </rPr>
      <t>日</t>
    </r>
    <rPh sb="5" eb="6">
      <t>ネン</t>
    </rPh>
    <rPh sb="8" eb="9">
      <t>ガツ</t>
    </rPh>
    <rPh sb="11" eb="12">
      <t>ニチ</t>
    </rPh>
    <phoneticPr fontId="9"/>
  </si>
  <si>
    <r>
      <rPr>
        <sz val="9"/>
        <color theme="1"/>
        <rFont val="ＭＳ Ｐ明朝"/>
        <family val="1"/>
        <charset val="128"/>
      </rPr>
      <t>：</t>
    </r>
    <r>
      <rPr>
        <sz val="9"/>
        <color theme="1"/>
        <rFont val="Times New Roman"/>
        <family val="1"/>
      </rPr>
      <t>2005</t>
    </r>
    <r>
      <rPr>
        <sz val="9"/>
        <color theme="1"/>
        <rFont val="ＭＳ Ｐ明朝"/>
        <family val="1"/>
        <charset val="128"/>
      </rPr>
      <t>年</t>
    </r>
    <r>
      <rPr>
        <sz val="9"/>
        <color theme="1"/>
        <rFont val="Times New Roman"/>
        <family val="1"/>
      </rPr>
      <t>12</t>
    </r>
    <r>
      <rPr>
        <sz val="9"/>
        <color theme="1"/>
        <rFont val="ＭＳ Ｐ明朝"/>
        <family val="1"/>
        <charset val="128"/>
      </rPr>
      <t>月</t>
    </r>
    <r>
      <rPr>
        <sz val="9"/>
        <color theme="1"/>
        <rFont val="Times New Roman"/>
        <family val="1"/>
      </rPr>
      <t>13</t>
    </r>
    <r>
      <rPr>
        <sz val="9"/>
        <color theme="1"/>
        <rFont val="ＭＳ Ｐ明朝"/>
        <family val="1"/>
        <charset val="128"/>
      </rPr>
      <t>日</t>
    </r>
    <rPh sb="5" eb="6">
      <t>ネン</t>
    </rPh>
    <rPh sb="8" eb="9">
      <t>ガツ</t>
    </rPh>
    <rPh sb="11" eb="12">
      <t>ニチ</t>
    </rPh>
    <phoneticPr fontId="9"/>
  </si>
  <si>
    <r>
      <rPr>
        <sz val="9"/>
        <color theme="1"/>
        <rFont val="ＭＳ Ｐ明朝"/>
        <family val="1"/>
        <charset val="128"/>
      </rPr>
      <t>検体番号</t>
    </r>
    <rPh sb="0" eb="2">
      <t>ケンタイ</t>
    </rPh>
    <rPh sb="2" eb="4">
      <t>バンゴウ</t>
    </rPh>
    <phoneticPr fontId="9"/>
  </si>
  <si>
    <r>
      <rPr>
        <sz val="9"/>
        <color theme="1"/>
        <rFont val="ＭＳ Ｐ明朝"/>
        <family val="1"/>
        <charset val="128"/>
      </rPr>
      <t>：</t>
    </r>
    <r>
      <rPr>
        <sz val="9"/>
        <color theme="1"/>
        <rFont val="Times New Roman"/>
        <family val="1"/>
      </rPr>
      <t>B0002001P</t>
    </r>
    <phoneticPr fontId="9"/>
  </si>
  <si>
    <r>
      <rPr>
        <sz val="9"/>
        <color theme="1"/>
        <rFont val="ＭＳ Ｐ明朝"/>
        <family val="1"/>
        <charset val="128"/>
      </rPr>
      <t>試料採取場所</t>
    </r>
    <rPh sb="0" eb="2">
      <t>シリョウ</t>
    </rPh>
    <rPh sb="2" eb="4">
      <t>サイシュ</t>
    </rPh>
    <rPh sb="4" eb="6">
      <t>バショ</t>
    </rPh>
    <phoneticPr fontId="9"/>
  </si>
  <si>
    <r>
      <rPr>
        <sz val="9"/>
        <color theme="1"/>
        <rFont val="ＭＳ Ｐ明朝"/>
        <family val="1"/>
        <charset val="128"/>
      </rPr>
      <t>：愛媛県松山市北条辻</t>
    </r>
    <r>
      <rPr>
        <sz val="9"/>
        <color theme="1"/>
        <rFont val="Times New Roman"/>
        <family val="1"/>
      </rPr>
      <t>864</t>
    </r>
    <r>
      <rPr>
        <sz val="9"/>
        <color theme="1"/>
        <rFont val="ＭＳ Ｐ明朝"/>
        <family val="1"/>
        <charset val="128"/>
      </rPr>
      <t>番地</t>
    </r>
    <r>
      <rPr>
        <sz val="9"/>
        <color theme="1"/>
        <rFont val="Times New Roman"/>
        <family val="1"/>
      </rPr>
      <t>1</t>
    </r>
    <rPh sb="1" eb="4">
      <t>エヒメケン</t>
    </rPh>
    <rPh sb="4" eb="7">
      <t>マツヤマシ</t>
    </rPh>
    <rPh sb="7" eb="9">
      <t>ホウジョウ</t>
    </rPh>
    <rPh sb="9" eb="10">
      <t>ツジ</t>
    </rPh>
    <rPh sb="13" eb="15">
      <t>バンチ</t>
    </rPh>
    <phoneticPr fontId="9"/>
  </si>
  <si>
    <r>
      <rPr>
        <sz val="9"/>
        <color theme="1"/>
        <rFont val="ＭＳ Ｐ明朝"/>
        <family val="1"/>
        <charset val="128"/>
      </rPr>
      <t>採取者</t>
    </r>
    <rPh sb="0" eb="2">
      <t>サイシュ</t>
    </rPh>
    <rPh sb="2" eb="3">
      <t>シャ</t>
    </rPh>
    <phoneticPr fontId="9"/>
  </si>
  <si>
    <r>
      <rPr>
        <sz val="9"/>
        <color theme="1"/>
        <rFont val="ＭＳ Ｐ明朝"/>
        <family val="1"/>
        <charset val="128"/>
      </rPr>
      <t>：三浦工業株式会社</t>
    </r>
    <rPh sb="1" eb="3">
      <t>ミウラ</t>
    </rPh>
    <rPh sb="3" eb="5">
      <t>コウギョウ</t>
    </rPh>
    <rPh sb="5" eb="7">
      <t>カブシキ</t>
    </rPh>
    <rPh sb="7" eb="9">
      <t>カイシャ</t>
    </rPh>
    <phoneticPr fontId="9"/>
  </si>
  <si>
    <r>
      <rPr>
        <sz val="9"/>
        <color theme="1"/>
        <rFont val="ＭＳ Ｐ明朝"/>
        <family val="1"/>
        <charset val="128"/>
      </rPr>
      <t>受付方法</t>
    </r>
    <rPh sb="0" eb="2">
      <t>ウケツケ</t>
    </rPh>
    <rPh sb="2" eb="4">
      <t>ホウホウ</t>
    </rPh>
    <phoneticPr fontId="9"/>
  </si>
  <si>
    <r>
      <rPr>
        <sz val="9"/>
        <color theme="1"/>
        <rFont val="ＭＳ Ｐ明朝"/>
        <family val="1"/>
        <charset val="128"/>
      </rPr>
      <t>：持ち込み</t>
    </r>
    <rPh sb="1" eb="2">
      <t>モ</t>
    </rPh>
    <rPh sb="3" eb="4">
      <t>コ</t>
    </rPh>
    <phoneticPr fontId="9"/>
  </si>
  <si>
    <t>製造番号</t>
  </si>
  <si>
    <t>HCR-01</t>
    <phoneticPr fontId="9"/>
  </si>
  <si>
    <t>123456789-1</t>
    <phoneticPr fontId="9"/>
  </si>
  <si>
    <r>
      <rPr>
        <sz val="9"/>
        <color theme="1"/>
        <rFont val="ＭＳ Ｐ明朝"/>
        <family val="1"/>
        <charset val="128"/>
      </rPr>
      <t>製造メーカー</t>
    </r>
  </si>
  <si>
    <r>
      <rPr>
        <sz val="9"/>
        <color theme="1"/>
        <rFont val="ＭＳ Ｐ明朝"/>
        <family val="1"/>
        <charset val="128"/>
      </rPr>
      <t>型式</t>
    </r>
  </si>
  <si>
    <r>
      <rPr>
        <sz val="9"/>
        <color theme="1"/>
        <rFont val="ＭＳ Ｐ明朝"/>
        <family val="1"/>
        <charset val="128"/>
      </rPr>
      <t>製造年</t>
    </r>
  </si>
  <si>
    <r>
      <rPr>
        <sz val="9"/>
        <color theme="1"/>
        <rFont val="ＭＳ Ｐ明朝"/>
        <family val="1"/>
        <charset val="128"/>
      </rPr>
      <t>東芝</t>
    </r>
    <rPh sb="0" eb="2">
      <t>トウシバ</t>
    </rPh>
    <phoneticPr fontId="9"/>
  </si>
  <si>
    <r>
      <t>結</t>
    </r>
    <r>
      <rPr>
        <sz val="15"/>
        <color theme="1"/>
        <rFont val="Arial"/>
        <family val="2"/>
      </rPr>
      <t xml:space="preserve"> </t>
    </r>
    <r>
      <rPr>
        <sz val="15"/>
        <color theme="1"/>
        <rFont val="ＭＳ Ｐゴシック"/>
        <family val="3"/>
        <charset val="128"/>
      </rPr>
      <t>果</t>
    </r>
    <r>
      <rPr>
        <sz val="15"/>
        <color theme="1"/>
        <rFont val="Arial"/>
        <family val="2"/>
      </rPr>
      <t xml:space="preserve"> </t>
    </r>
    <r>
      <rPr>
        <sz val="15"/>
        <color theme="1"/>
        <rFont val="ＭＳ Ｐゴシック"/>
        <family val="3"/>
        <charset val="128"/>
      </rPr>
      <t>報</t>
    </r>
    <r>
      <rPr>
        <sz val="15"/>
        <color theme="1"/>
        <rFont val="Arial"/>
        <family val="2"/>
      </rPr>
      <t xml:space="preserve"> </t>
    </r>
    <r>
      <rPr>
        <sz val="15"/>
        <color theme="1"/>
        <rFont val="ＭＳ Ｐゴシック"/>
        <family val="3"/>
        <charset val="128"/>
      </rPr>
      <t>告</t>
    </r>
    <r>
      <rPr>
        <sz val="15"/>
        <color theme="1"/>
        <rFont val="Arial"/>
        <family val="2"/>
      </rPr>
      <t xml:space="preserve"> </t>
    </r>
    <r>
      <rPr>
        <sz val="15"/>
        <color theme="1"/>
        <rFont val="ＭＳ Ｐゴシック"/>
        <family val="3"/>
        <charset val="128"/>
      </rPr>
      <t>書　（例）</t>
    </r>
    <rPh sb="11" eb="12">
      <t>レイ</t>
    </rPh>
    <phoneticPr fontId="9"/>
  </si>
  <si>
    <r>
      <rPr>
        <sz val="9"/>
        <color theme="1"/>
        <rFont val="ＭＳ Ｐ明朝"/>
        <family val="1"/>
        <charset val="128"/>
      </rPr>
      <t>方法</t>
    </r>
    <rPh sb="0" eb="2">
      <t>ホウホウ</t>
    </rPh>
    <phoneticPr fontId="9"/>
  </si>
  <si>
    <r>
      <rPr>
        <sz val="8"/>
        <color theme="1"/>
        <rFont val="ＭＳ Ｐ明朝"/>
        <family val="1"/>
        <charset val="128"/>
      </rPr>
      <t>絶縁油中の微量</t>
    </r>
    <r>
      <rPr>
        <sz val="8"/>
        <color theme="1"/>
        <rFont val="Times New Roman"/>
        <family val="1"/>
      </rPr>
      <t>PCB</t>
    </r>
    <r>
      <rPr>
        <sz val="8"/>
        <color theme="1"/>
        <rFont val="ＭＳ Ｐ明朝"/>
        <family val="1"/>
        <charset val="128"/>
      </rPr>
      <t>に関する簡易測定法マニュアル</t>
    </r>
    <r>
      <rPr>
        <sz val="8"/>
        <color theme="1"/>
        <rFont val="Times New Roman"/>
        <family val="1"/>
      </rPr>
      <t>(</t>
    </r>
    <r>
      <rPr>
        <sz val="8"/>
        <color theme="1"/>
        <rFont val="ＭＳ Ｐ明朝"/>
        <family val="1"/>
        <charset val="128"/>
      </rPr>
      <t>第</t>
    </r>
    <r>
      <rPr>
        <sz val="8"/>
        <color theme="1"/>
        <rFont val="Times New Roman"/>
        <family val="1"/>
      </rPr>
      <t>3</t>
    </r>
    <r>
      <rPr>
        <sz val="8"/>
        <color theme="1"/>
        <rFont val="ＭＳ Ｐ明朝"/>
        <family val="1"/>
        <charset val="128"/>
      </rPr>
      <t>版</t>
    </r>
    <r>
      <rPr>
        <sz val="8"/>
        <color theme="1"/>
        <rFont val="Times New Roman"/>
        <family val="1"/>
      </rPr>
      <t xml:space="preserve">) 2.1.2 </t>
    </r>
    <phoneticPr fontId="9"/>
  </si>
  <si>
    <r>
      <t>(</t>
    </r>
    <r>
      <rPr>
        <sz val="8"/>
        <color theme="1"/>
        <rFont val="ＭＳ Ｐ明朝"/>
        <family val="1"/>
        <charset val="128"/>
      </rPr>
      <t>平成</t>
    </r>
    <r>
      <rPr>
        <sz val="8"/>
        <color theme="1"/>
        <rFont val="Times New Roman"/>
        <family val="1"/>
      </rPr>
      <t>23</t>
    </r>
    <r>
      <rPr>
        <sz val="8"/>
        <color theme="1"/>
        <rFont val="ＭＳ Ｐ明朝"/>
        <family val="1"/>
        <charset val="128"/>
      </rPr>
      <t>年</t>
    </r>
    <r>
      <rPr>
        <sz val="8"/>
        <color theme="1"/>
        <rFont val="Times New Roman"/>
        <family val="1"/>
      </rPr>
      <t>5</t>
    </r>
    <r>
      <rPr>
        <sz val="8"/>
        <color theme="1"/>
        <rFont val="ＭＳ Ｐ明朝"/>
        <family val="1"/>
        <charset val="128"/>
      </rPr>
      <t>月</t>
    </r>
    <r>
      <rPr>
        <sz val="8"/>
        <color theme="1"/>
        <rFont val="Times New Roman"/>
        <family val="1"/>
      </rPr>
      <t xml:space="preserve"> </t>
    </r>
    <r>
      <rPr>
        <sz val="8"/>
        <color theme="1"/>
        <rFont val="ＭＳ Ｐ明朝"/>
        <family val="1"/>
        <charset val="128"/>
      </rPr>
      <t>環境省大臣官房廃棄物･リサイクル対策部産業廃棄物課</t>
    </r>
    <r>
      <rPr>
        <sz val="8"/>
        <color theme="1"/>
        <rFont val="Times New Roman"/>
        <family val="1"/>
      </rPr>
      <t>)</t>
    </r>
    <phoneticPr fontId="9"/>
  </si>
  <si>
    <t>結果</t>
    <rPh sb="0" eb="2">
      <t>ケッカ</t>
    </rPh>
    <phoneticPr fontId="9"/>
  </si>
  <si>
    <t>&lt;0.13</t>
    <phoneticPr fontId="9"/>
  </si>
  <si>
    <r>
      <rPr>
        <sz val="9"/>
        <color theme="1"/>
        <rFont val="ＭＳ Ｐ明朝"/>
        <family val="1"/>
        <charset val="128"/>
      </rPr>
      <t>分析項目</t>
    </r>
    <rPh sb="0" eb="2">
      <t>ブンセキ</t>
    </rPh>
    <rPh sb="2" eb="4">
      <t>コウモク</t>
    </rPh>
    <phoneticPr fontId="9"/>
  </si>
  <si>
    <r>
      <rPr>
        <sz val="9"/>
        <color theme="1"/>
        <rFont val="ＭＳ Ｐ明朝"/>
        <family val="1"/>
        <charset val="128"/>
      </rPr>
      <t>ポリ塩化ビフェニル</t>
    </r>
    <rPh sb="2" eb="4">
      <t>エンカ</t>
    </rPh>
    <phoneticPr fontId="9"/>
  </si>
  <si>
    <r>
      <rPr>
        <sz val="9"/>
        <color theme="1"/>
        <rFont val="ＭＳ Ｐ明朝"/>
        <family val="1"/>
        <charset val="128"/>
      </rPr>
      <t xml:space="preserve">結果
</t>
    </r>
    <r>
      <rPr>
        <sz val="9"/>
        <color theme="1"/>
        <rFont val="Times New Roman"/>
        <family val="1"/>
      </rPr>
      <t>(mg/kg)</t>
    </r>
    <rPh sb="0" eb="2">
      <t>ケッカ</t>
    </rPh>
    <phoneticPr fontId="9"/>
  </si>
  <si>
    <r>
      <rPr>
        <sz val="9"/>
        <color theme="1"/>
        <rFont val="ＭＳ Ｐ明朝"/>
        <family val="1"/>
        <charset val="128"/>
      </rPr>
      <t xml:space="preserve">目標基準
</t>
    </r>
    <r>
      <rPr>
        <sz val="9"/>
        <color theme="1"/>
        <rFont val="Times New Roman"/>
        <family val="1"/>
      </rPr>
      <t>(mg/kg)</t>
    </r>
    <rPh sb="0" eb="2">
      <t>モクヒョウ</t>
    </rPh>
    <rPh sb="2" eb="4">
      <t>キジュン</t>
    </rPh>
    <phoneticPr fontId="9"/>
  </si>
  <si>
    <r>
      <rPr>
        <sz val="9"/>
        <color theme="1"/>
        <rFont val="ＭＳ Ｐ明朝"/>
        <family val="1"/>
        <charset val="128"/>
      </rPr>
      <t xml:space="preserve">分析法検出下限値
</t>
    </r>
    <r>
      <rPr>
        <sz val="9"/>
        <color theme="1"/>
        <rFont val="Times New Roman"/>
        <family val="1"/>
      </rPr>
      <t>(mg/kg)</t>
    </r>
    <rPh sb="0" eb="2">
      <t>ブンセキ</t>
    </rPh>
    <rPh sb="2" eb="3">
      <t>ホウ</t>
    </rPh>
    <rPh sb="3" eb="5">
      <t>ケンシュツ</t>
    </rPh>
    <rPh sb="5" eb="7">
      <t>カゲン</t>
    </rPh>
    <rPh sb="7" eb="8">
      <t>チ</t>
    </rPh>
    <phoneticPr fontId="9"/>
  </si>
  <si>
    <r>
      <rPr>
        <sz val="9"/>
        <color theme="1"/>
        <rFont val="ＭＳ Ｐ明朝"/>
        <family val="1"/>
        <charset val="128"/>
      </rPr>
      <t>（平成</t>
    </r>
    <r>
      <rPr>
        <sz val="9"/>
        <color theme="1"/>
        <rFont val="Times New Roman"/>
        <family val="1"/>
      </rPr>
      <t>16</t>
    </r>
    <r>
      <rPr>
        <sz val="9"/>
        <color theme="1"/>
        <rFont val="ＭＳ Ｐ明朝"/>
        <family val="1"/>
        <charset val="128"/>
      </rPr>
      <t>年</t>
    </r>
    <r>
      <rPr>
        <sz val="9"/>
        <color theme="1"/>
        <rFont val="Times New Roman"/>
        <family val="1"/>
      </rPr>
      <t>2</t>
    </r>
    <r>
      <rPr>
        <sz val="9"/>
        <color theme="1"/>
        <rFont val="ＭＳ Ｐ明朝"/>
        <family val="1"/>
        <charset val="128"/>
      </rPr>
      <t>月</t>
    </r>
    <r>
      <rPr>
        <sz val="9"/>
        <color theme="1"/>
        <rFont val="Times New Roman"/>
        <family val="1"/>
      </rPr>
      <t>17</t>
    </r>
    <r>
      <rPr>
        <sz val="9"/>
        <color theme="1"/>
        <rFont val="ＭＳ Ｐ明朝"/>
        <family val="1"/>
        <charset val="128"/>
      </rPr>
      <t>日　環廃産発第</t>
    </r>
    <r>
      <rPr>
        <sz val="9"/>
        <color theme="1"/>
        <rFont val="Times New Roman"/>
        <family val="1"/>
      </rPr>
      <t>040217005</t>
    </r>
    <r>
      <rPr>
        <sz val="9"/>
        <color theme="1"/>
        <rFont val="ＭＳ Ｐ明朝"/>
        <family val="1"/>
        <charset val="128"/>
      </rPr>
      <t>号）</t>
    </r>
    <phoneticPr fontId="9"/>
  </si>
  <si>
    <r>
      <t>PCB</t>
    </r>
    <r>
      <rPr>
        <sz val="9"/>
        <color theme="1"/>
        <rFont val="ＭＳ Ｐ明朝"/>
        <family val="1"/>
        <charset val="128"/>
      </rPr>
      <t>濃度が処理の目標基準（</t>
    </r>
    <r>
      <rPr>
        <sz val="9"/>
        <color theme="1"/>
        <rFont val="Times New Roman"/>
        <family val="1"/>
      </rPr>
      <t>0.5 mg/kg</t>
    </r>
    <r>
      <rPr>
        <sz val="9"/>
        <color theme="1"/>
        <rFont val="ＭＳ Ｐ明朝"/>
        <family val="1"/>
        <charset val="128"/>
      </rPr>
      <t>）を超えたときは，</t>
    </r>
    <r>
      <rPr>
        <sz val="9"/>
        <color theme="1"/>
        <rFont val="Times New Roman"/>
        <family val="1"/>
      </rPr>
      <t>PCB</t>
    </r>
    <r>
      <rPr>
        <sz val="9"/>
        <color theme="1"/>
        <rFont val="ＭＳ Ｐ明朝"/>
        <family val="1"/>
        <charset val="128"/>
      </rPr>
      <t>廃棄物として適正に保管等の処理並びに届出を行う．（平成</t>
    </r>
    <r>
      <rPr>
        <sz val="9"/>
        <color theme="1"/>
        <rFont val="Times New Roman"/>
        <family val="1"/>
      </rPr>
      <t>17</t>
    </r>
    <r>
      <rPr>
        <sz val="9"/>
        <color theme="1"/>
        <rFont val="ＭＳ Ｐ明朝"/>
        <family val="1"/>
        <charset val="128"/>
      </rPr>
      <t>年</t>
    </r>
    <r>
      <rPr>
        <sz val="9"/>
        <color theme="1"/>
        <rFont val="Times New Roman"/>
        <family val="1"/>
      </rPr>
      <t>12</t>
    </r>
    <r>
      <rPr>
        <sz val="9"/>
        <color theme="1"/>
        <rFont val="ＭＳ Ｐ明朝"/>
        <family val="1"/>
        <charset val="128"/>
      </rPr>
      <t>月</t>
    </r>
    <r>
      <rPr>
        <sz val="9"/>
        <color theme="1"/>
        <rFont val="Times New Roman"/>
        <family val="1"/>
      </rPr>
      <t>19</t>
    </r>
    <r>
      <rPr>
        <sz val="9"/>
        <color theme="1"/>
        <rFont val="ＭＳ Ｐ明朝"/>
        <family val="1"/>
        <charset val="128"/>
      </rPr>
      <t>日　環廃産発第</t>
    </r>
    <r>
      <rPr>
        <sz val="9"/>
        <color theme="1"/>
        <rFont val="Times New Roman"/>
        <family val="1"/>
      </rPr>
      <t>051219001</t>
    </r>
    <r>
      <rPr>
        <sz val="9"/>
        <color theme="1"/>
        <rFont val="ＭＳ Ｐ明朝"/>
        <family val="1"/>
        <charset val="128"/>
      </rPr>
      <t>号）</t>
    </r>
    <phoneticPr fontId="9"/>
  </si>
  <si>
    <r>
      <rPr>
        <sz val="9"/>
        <color theme="1"/>
        <rFont val="ＭＳ Ｐ明朝"/>
        <family val="1"/>
        <charset val="128"/>
      </rPr>
      <t>備考：</t>
    </r>
    <r>
      <rPr>
        <sz val="9"/>
        <color theme="1"/>
        <rFont val="Times New Roman"/>
        <family val="1"/>
      </rPr>
      <t xml:space="preserve"> PCB</t>
    </r>
    <r>
      <rPr>
        <sz val="9"/>
        <color theme="1"/>
        <rFont val="ＭＳ Ｐ明朝"/>
        <family val="1"/>
        <charset val="128"/>
      </rPr>
      <t>濃度が処理の目標基準（</t>
    </r>
    <r>
      <rPr>
        <sz val="9"/>
        <color theme="1"/>
        <rFont val="Times New Roman"/>
        <family val="1"/>
      </rPr>
      <t>0.5 mg/kg</t>
    </r>
    <r>
      <rPr>
        <sz val="9"/>
        <color theme="1"/>
        <rFont val="ＭＳ Ｐ明朝"/>
        <family val="1"/>
        <charset val="128"/>
      </rPr>
      <t>）以下であるときは，</t>
    </r>
    <r>
      <rPr>
        <sz val="9"/>
        <color theme="1"/>
        <rFont val="Times New Roman"/>
        <family val="1"/>
      </rPr>
      <t>PCB</t>
    </r>
    <r>
      <rPr>
        <sz val="9"/>
        <color theme="1"/>
        <rFont val="ＭＳ Ｐ明朝"/>
        <family val="1"/>
        <charset val="128"/>
      </rPr>
      <t>廃棄物に該当しない．</t>
    </r>
    <phoneticPr fontId="9"/>
  </si>
  <si>
    <t>試料返却</t>
    <rPh sb="0" eb="2">
      <t>シリョウ</t>
    </rPh>
    <rPh sb="2" eb="4">
      <t>ヘンキャク</t>
    </rPh>
    <phoneticPr fontId="9"/>
  </si>
  <si>
    <t>007P</t>
    <phoneticPr fontId="9"/>
  </si>
  <si>
    <t>試料返却基準</t>
    <rPh sb="0" eb="2">
      <t>シリョウ</t>
    </rPh>
    <rPh sb="2" eb="4">
      <t>ヘンキャク</t>
    </rPh>
    <rPh sb="4" eb="6">
      <t>キジュン</t>
    </rPh>
    <phoneticPr fontId="9"/>
  </si>
  <si>
    <r>
      <t>DB</t>
    </r>
    <r>
      <rPr>
        <sz val="9"/>
        <color theme="1"/>
        <rFont val="ＭＳ Ｐゴシック"/>
        <family val="3"/>
        <charset val="128"/>
      </rPr>
      <t>採取時刻記載不要自動ﾁｪｯｸ</t>
    </r>
    <rPh sb="2" eb="4">
      <t>サイシュ</t>
    </rPh>
    <rPh sb="4" eb="6">
      <t>ジコク</t>
    </rPh>
    <rPh sb="6" eb="8">
      <t>キサイ</t>
    </rPh>
    <rPh sb="8" eb="10">
      <t>フヨウ</t>
    </rPh>
    <rPh sb="10" eb="12">
      <t>ジドウ</t>
    </rPh>
    <phoneticPr fontId="9"/>
  </si>
  <si>
    <t>※絶縁油の場合のみ</t>
    <rPh sb="1" eb="3">
      <t>ゼツエン</t>
    </rPh>
    <rPh sb="3" eb="4">
      <t>ユ</t>
    </rPh>
    <rPh sb="5" eb="7">
      <t>バアイ</t>
    </rPh>
    <phoneticPr fontId="9"/>
  </si>
  <si>
    <t>方法区分</t>
    <rPh sb="0" eb="2">
      <t>ホウホウ</t>
    </rPh>
    <rPh sb="2" eb="4">
      <t>クブン</t>
    </rPh>
    <phoneticPr fontId="9"/>
  </si>
  <si>
    <t>採取時刻＿記載不要チェック</t>
    <phoneticPr fontId="9"/>
  </si>
  <si>
    <t>時刻不要区分に連携</t>
    <rPh sb="0" eb="2">
      <t>ジコク</t>
    </rPh>
    <rPh sb="2" eb="4">
      <t>フヨウ</t>
    </rPh>
    <rPh sb="4" eb="6">
      <t>クブン</t>
    </rPh>
    <rPh sb="7" eb="9">
      <t>レンケイ</t>
    </rPh>
    <phoneticPr fontId="9"/>
  </si>
  <si>
    <t>株式会社 ○○○○</t>
    <phoneticPr fontId="9"/>
  </si>
  <si>
    <t>三浦 ○郎</t>
    <rPh sb="0" eb="2">
      <t>ミウラ</t>
    </rPh>
    <rPh sb="4" eb="5">
      <t>ロウ</t>
    </rPh>
    <phoneticPr fontId="9"/>
  </si>
  <si>
    <r>
      <t>20</t>
    </r>
    <r>
      <rPr>
        <u/>
        <sz val="10"/>
        <color rgb="FF000000"/>
        <rFont val="ＭＳ Ｐゴシック"/>
        <family val="3"/>
        <charset val="128"/>
      </rPr>
      <t>※※年※月※日</t>
    </r>
  </si>
  <si>
    <t>愛媛県松山市北条辻864番地1　〒799-2430
電話：089-960-2350　ファクシミリ：089-960-2351</t>
    <phoneticPr fontId="9"/>
  </si>
  <si>
    <t>　報告書承認者</t>
    <rPh sb="1" eb="4">
      <t>ホウコクショ</t>
    </rPh>
    <rPh sb="4" eb="7">
      <t>ショウニンシャ</t>
    </rPh>
    <phoneticPr fontId="9"/>
  </si>
  <si>
    <t>試料全返却要</t>
    <phoneticPr fontId="9"/>
  </si>
  <si>
    <t>文書番号</t>
    <rPh sb="0" eb="2">
      <t>ブンショ</t>
    </rPh>
    <rPh sb="2" eb="4">
      <t>バンゴウ</t>
    </rPh>
    <phoneticPr fontId="9"/>
  </si>
  <si>
    <t>文書番号による</t>
    <rPh sb="0" eb="2">
      <t>ブンショ</t>
    </rPh>
    <rPh sb="2" eb="4">
      <t>バンゴウ</t>
    </rPh>
    <phoneticPr fontId="9"/>
  </si>
  <si>
    <t>採取日時＿記載不要チェックは、管理情報シートの1列目に文書番号があれば（OFF-A004-01-03以降）年月日不要区分に連携し、文書番号がなければ（OFF-A004-01-00～02）年月日不要区分と時刻不要区分の２つに連携する。</t>
    <rPh sb="15" eb="17">
      <t>カンリ</t>
    </rPh>
    <rPh sb="17" eb="19">
      <t>ジョウホウ</t>
    </rPh>
    <rPh sb="24" eb="26">
      <t>レツメ</t>
    </rPh>
    <rPh sb="50" eb="52">
      <t>イコウ</t>
    </rPh>
    <rPh sb="55" eb="56">
      <t>ヒ</t>
    </rPh>
    <rPh sb="95" eb="96">
      <t>ヒ</t>
    </rPh>
    <phoneticPr fontId="9"/>
  </si>
  <si>
    <t>センター特記事項</t>
    <rPh sb="4" eb="6">
      <t>トッキ</t>
    </rPh>
    <rPh sb="6" eb="8">
      <t>ジコウ</t>
    </rPh>
    <phoneticPr fontId="9"/>
  </si>
  <si>
    <t>センター特記事項に入力文字があれば、半角スペース1文字の後に試料返却をセット。</t>
    <rPh sb="9" eb="11">
      <t>ニュウリョク</t>
    </rPh>
    <rPh sb="11" eb="13">
      <t>モジ</t>
    </rPh>
    <rPh sb="18" eb="20">
      <t>ハンカク</t>
    </rPh>
    <rPh sb="25" eb="27">
      <t>モジ</t>
    </rPh>
    <rPh sb="28" eb="29">
      <t>アト</t>
    </rPh>
    <phoneticPr fontId="9"/>
  </si>
  <si>
    <t>業務
（受領日）</t>
    <rPh sb="0" eb="2">
      <t>ギョウム</t>
    </rPh>
    <rPh sb="4" eb="6">
      <t>ジュリョウ</t>
    </rPh>
    <rPh sb="6" eb="7">
      <t>ヒ</t>
    </rPh>
    <phoneticPr fontId="9"/>
  </si>
  <si>
    <t>　</t>
  </si>
  <si>
    <t>情シス管理番号</t>
    <rPh sb="0" eb="1">
      <t>ジョウ</t>
    </rPh>
    <rPh sb="3" eb="5">
      <t>カンリ</t>
    </rPh>
    <rPh sb="5" eb="7">
      <t>バンゴウ</t>
    </rPh>
    <phoneticPr fontId="9"/>
  </si>
  <si>
    <t>試料受付日</t>
    <rPh sb="0" eb="2">
      <t>シリョウ</t>
    </rPh>
    <rPh sb="2" eb="4">
      <t>ウケツケ</t>
    </rPh>
    <rPh sb="4" eb="5">
      <t>ヒ</t>
    </rPh>
    <phoneticPr fontId="9"/>
  </si>
  <si>
    <t>方法区分は初回のみのセットとし、空欄又は方法区分が変わった場合のエラーチェックはない。
方法区分及びセンター特記事項以外の項目については2回目以降の取込の場合全て上書きする。</t>
    <rPh sb="16" eb="18">
      <t>クウラン</t>
    </rPh>
    <rPh sb="18" eb="19">
      <t>マタ</t>
    </rPh>
    <rPh sb="46" eb="48">
      <t>クブン</t>
    </rPh>
    <rPh sb="48" eb="49">
      <t>オヨ</t>
    </rPh>
    <rPh sb="54" eb="56">
      <t>トッキ</t>
    </rPh>
    <rPh sb="56" eb="58">
      <t>ジコウ</t>
    </rPh>
    <phoneticPr fontId="9"/>
  </si>
  <si>
    <t>P19</t>
    <phoneticPr fontId="9"/>
  </si>
  <si>
    <r>
      <rPr>
        <sz val="8"/>
        <color theme="1"/>
        <rFont val="ＭＳ Ｐゴシック"/>
        <family val="3"/>
        <charset val="128"/>
      </rPr>
      <t>・</t>
    </r>
    <r>
      <rPr>
        <sz val="8"/>
        <color theme="1"/>
        <rFont val="Arial"/>
        <family val="2"/>
      </rPr>
      <t>PCB</t>
    </r>
    <r>
      <rPr>
        <sz val="8"/>
        <color indexed="8"/>
        <rFont val="ＭＳ Ｐゴシック"/>
        <family val="3"/>
        <charset val="128"/>
      </rPr>
      <t>濃度が</t>
    </r>
    <r>
      <rPr>
        <sz val="8"/>
        <color indexed="8"/>
        <rFont val="Arial"/>
        <family val="2"/>
      </rPr>
      <t>0.5mg/kg</t>
    </r>
    <r>
      <rPr>
        <sz val="8"/>
        <color indexed="8"/>
        <rFont val="ＭＳ Ｐゴシック"/>
        <family val="3"/>
        <charset val="128"/>
      </rPr>
      <t>を超過した絶縁油のサンプルは，分析後返却させて頂きます．尚，絶縁油以外のサンプルについては</t>
    </r>
    <r>
      <rPr>
        <sz val="8"/>
        <color indexed="8"/>
        <rFont val="Arial"/>
        <family val="2"/>
      </rPr>
      <t>PCB</t>
    </r>
    <r>
      <rPr>
        <sz val="8"/>
        <color indexed="8"/>
        <rFont val="ＭＳ Ｐゴシック"/>
        <family val="3"/>
        <charset val="128"/>
      </rPr>
      <t>濃度によらず分析後全て返却させて頂きます．（全量分析の拭き取り試験を除く）</t>
    </r>
    <rPh sb="20" eb="22">
      <t>ゼツエン</t>
    </rPh>
    <rPh sb="22" eb="23">
      <t>ユ</t>
    </rPh>
    <rPh sb="43" eb="44">
      <t>ナオ</t>
    </rPh>
    <rPh sb="45" eb="47">
      <t>ゼツエン</t>
    </rPh>
    <rPh sb="47" eb="48">
      <t>ユ</t>
    </rPh>
    <rPh sb="48" eb="50">
      <t>イガイ</t>
    </rPh>
    <rPh sb="63" eb="65">
      <t>ノウド</t>
    </rPh>
    <rPh sb="69" eb="71">
      <t>ブンセキ</t>
    </rPh>
    <rPh sb="71" eb="72">
      <t>ゴ</t>
    </rPh>
    <rPh sb="72" eb="73">
      <t>スベ</t>
    </rPh>
    <rPh sb="74" eb="76">
      <t>ヘンキャク</t>
    </rPh>
    <rPh sb="79" eb="80">
      <t>イタダ</t>
    </rPh>
    <rPh sb="85" eb="87">
      <t>ゼンリョウ</t>
    </rPh>
    <rPh sb="87" eb="89">
      <t>ブンセキ</t>
    </rPh>
    <rPh sb="90" eb="91">
      <t>フ</t>
    </rPh>
    <rPh sb="92" eb="93">
      <t>ト</t>
    </rPh>
    <rPh sb="94" eb="96">
      <t>シケン</t>
    </rPh>
    <rPh sb="97" eb="98">
      <t>ノゾ</t>
    </rPh>
    <phoneticPr fontId="9"/>
  </si>
  <si>
    <t>選択肢2</t>
    <rPh sb="0" eb="3">
      <t>センタクシ</t>
    </rPh>
    <phoneticPr fontId="9"/>
  </si>
  <si>
    <r>
      <t>無害化処理認定施設（5</t>
    </r>
    <r>
      <rPr>
        <sz val="11"/>
        <color theme="1"/>
        <rFont val="ＭＳ Ｐゴシック"/>
        <family val="2"/>
        <charset val="128"/>
      </rPr>
      <t>000mg/kg以下）への受入可否を判別する為</t>
    </r>
    <rPh sb="0" eb="3">
      <t>ムガイカ</t>
    </rPh>
    <rPh sb="3" eb="5">
      <t>ショリ</t>
    </rPh>
    <rPh sb="5" eb="7">
      <t>ニンテイ</t>
    </rPh>
    <rPh sb="7" eb="9">
      <t>シセツ</t>
    </rPh>
    <rPh sb="19" eb="21">
      <t>イカ</t>
    </rPh>
    <rPh sb="24" eb="26">
      <t>ウケイレ</t>
    </rPh>
    <rPh sb="26" eb="28">
      <t>カヒ</t>
    </rPh>
    <rPh sb="29" eb="31">
      <t>ハンベツ</t>
    </rPh>
    <rPh sb="33" eb="34">
      <t>タメ</t>
    </rPh>
    <phoneticPr fontId="9"/>
  </si>
  <si>
    <r>
      <t>一般産業廃棄物（0</t>
    </r>
    <r>
      <rPr>
        <sz val="11"/>
        <color theme="1"/>
        <rFont val="ＭＳ Ｐゴシック"/>
        <family val="2"/>
        <charset val="128"/>
      </rPr>
      <t>.5mg/kg以下）への受入可否を判別する為</t>
    </r>
    <rPh sb="0" eb="2">
      <t>イッパン</t>
    </rPh>
    <rPh sb="2" eb="4">
      <t>サンギョウ</t>
    </rPh>
    <rPh sb="4" eb="7">
      <t>ハイキブツ</t>
    </rPh>
    <rPh sb="16" eb="18">
      <t>イカ</t>
    </rPh>
    <rPh sb="21" eb="23">
      <t>ウケイレ</t>
    </rPh>
    <rPh sb="23" eb="25">
      <t>カヒ</t>
    </rPh>
    <rPh sb="26" eb="28">
      <t>ハンベツ</t>
    </rPh>
    <rPh sb="30" eb="31">
      <t>タメ</t>
    </rPh>
    <phoneticPr fontId="9"/>
  </si>
  <si>
    <t>方法
区分</t>
    <rPh sb="0" eb="2">
      <t>ホウホウ</t>
    </rPh>
    <rPh sb="3" eb="5">
      <t>クブン</t>
    </rPh>
    <phoneticPr fontId="43"/>
  </si>
  <si>
    <t>↓★処理目的を選択して下さい。（任意）</t>
    <rPh sb="2" eb="4">
      <t>ショリ</t>
    </rPh>
    <rPh sb="4" eb="6">
      <t>モクテキ</t>
    </rPh>
    <rPh sb="7" eb="9">
      <t>センタク</t>
    </rPh>
    <rPh sb="11" eb="12">
      <t>クダ</t>
    </rPh>
    <rPh sb="16" eb="18">
      <t>ニンイ</t>
    </rPh>
    <phoneticPr fontId="9"/>
  </si>
  <si>
    <t>　※2 多検体の分析をご依頼時は，記載の標準納期で対応できない場合もございます．ご了承下さい．</t>
    <rPh sb="4" eb="5">
      <t>タ</t>
    </rPh>
    <rPh sb="5" eb="7">
      <t>ケンタイ</t>
    </rPh>
    <rPh sb="8" eb="10">
      <t>ブンセキ</t>
    </rPh>
    <rPh sb="12" eb="14">
      <t>イライ</t>
    </rPh>
    <rPh sb="14" eb="15">
      <t>ジ</t>
    </rPh>
    <rPh sb="17" eb="19">
      <t>キサイ</t>
    </rPh>
    <rPh sb="20" eb="22">
      <t>ヒョウジュン</t>
    </rPh>
    <rPh sb="22" eb="24">
      <t>ノウキ</t>
    </rPh>
    <rPh sb="25" eb="27">
      <t>タイオウ</t>
    </rPh>
    <rPh sb="31" eb="33">
      <t>バアイ</t>
    </rPh>
    <rPh sb="41" eb="43">
      <t>リョウショウ</t>
    </rPh>
    <rPh sb="43" eb="44">
      <t>クダ</t>
    </rPh>
    <phoneticPr fontId="9"/>
  </si>
  <si>
    <t>　※3 各試料容姿毎に複数の分析方法選択肢がありますが，太枠の分析方法が弊社推奨です．</t>
    <rPh sb="4" eb="5">
      <t>カク</t>
    </rPh>
    <rPh sb="5" eb="7">
      <t>シリョウ</t>
    </rPh>
    <rPh sb="7" eb="9">
      <t>ヨウシ</t>
    </rPh>
    <rPh sb="9" eb="10">
      <t>ゴト</t>
    </rPh>
    <rPh sb="11" eb="13">
      <t>フクスウ</t>
    </rPh>
    <rPh sb="14" eb="16">
      <t>ブンセキ</t>
    </rPh>
    <rPh sb="16" eb="18">
      <t>ホウホウ</t>
    </rPh>
    <rPh sb="18" eb="21">
      <t>センタクシ</t>
    </rPh>
    <rPh sb="28" eb="30">
      <t>フトワク</t>
    </rPh>
    <rPh sb="31" eb="33">
      <t>ブンセキ</t>
    </rPh>
    <rPh sb="33" eb="35">
      <t>ホウホウ</t>
    </rPh>
    <rPh sb="36" eb="38">
      <t>ヘイシャ</t>
    </rPh>
    <rPh sb="38" eb="40">
      <t>スイショウ</t>
    </rPh>
    <phoneticPr fontId="9"/>
  </si>
  <si>
    <t>　※1 以下選択肢に希望する分析区分がない場合は，区分を選択しなくても結構です．別途試験依頼書-備考欄に詳細をご記入下さい．</t>
    <rPh sb="4" eb="6">
      <t>イカ</t>
    </rPh>
    <rPh sb="6" eb="9">
      <t>センタクシ</t>
    </rPh>
    <rPh sb="10" eb="12">
      <t>キボウ</t>
    </rPh>
    <rPh sb="14" eb="16">
      <t>ブンセキ</t>
    </rPh>
    <rPh sb="16" eb="18">
      <t>クブン</t>
    </rPh>
    <rPh sb="21" eb="23">
      <t>バアイ</t>
    </rPh>
    <rPh sb="25" eb="27">
      <t>クブン</t>
    </rPh>
    <rPh sb="28" eb="30">
      <t>センタク</t>
    </rPh>
    <rPh sb="35" eb="37">
      <t>ケッコウ</t>
    </rPh>
    <rPh sb="40" eb="42">
      <t>ベット</t>
    </rPh>
    <rPh sb="42" eb="44">
      <t>シケン</t>
    </rPh>
    <rPh sb="44" eb="47">
      <t>イライショ</t>
    </rPh>
    <rPh sb="48" eb="50">
      <t>ビコウ</t>
    </rPh>
    <rPh sb="50" eb="51">
      <t>ラン</t>
    </rPh>
    <rPh sb="52" eb="54">
      <t>ショウサイ</t>
    </rPh>
    <rPh sb="56" eb="58">
      <t>キニュウ</t>
    </rPh>
    <rPh sb="58" eb="59">
      <t>クダ</t>
    </rPh>
    <phoneticPr fontId="9"/>
  </si>
  <si>
    <t>P71</t>
    <phoneticPr fontId="9"/>
  </si>
  <si>
    <t>P72</t>
    <phoneticPr fontId="9"/>
  </si>
  <si>
    <t>P73</t>
    <phoneticPr fontId="9"/>
  </si>
  <si>
    <t>P79</t>
    <phoneticPr fontId="9"/>
  </si>
  <si>
    <t>P21</t>
    <phoneticPr fontId="9"/>
  </si>
  <si>
    <t>P81</t>
    <phoneticPr fontId="9"/>
  </si>
  <si>
    <t>廃シーリング材</t>
    <rPh sb="0" eb="1">
      <t>ハイ</t>
    </rPh>
    <rPh sb="6" eb="7">
      <t>ザイ</t>
    </rPh>
    <phoneticPr fontId="9"/>
  </si>
  <si>
    <t>廃感圧紙</t>
    <rPh sb="0" eb="1">
      <t>ハイ</t>
    </rPh>
    <rPh sb="1" eb="3">
      <t>カンアツ</t>
    </rPh>
    <rPh sb="3" eb="4">
      <t>カミ</t>
    </rPh>
    <phoneticPr fontId="9"/>
  </si>
  <si>
    <t>99:その他→</t>
  </si>
  <si>
    <t>↓※その他の場合，以下に直接ご記入下さい．</t>
    <rPh sb="4" eb="5">
      <t>タ</t>
    </rPh>
    <rPh sb="6" eb="8">
      <t>バアイ</t>
    </rPh>
    <rPh sb="9" eb="11">
      <t>イカ</t>
    </rPh>
    <rPh sb="12" eb="14">
      <t>チョクセツ</t>
    </rPh>
    <rPh sb="15" eb="17">
      <t>キニュウ</t>
    </rPh>
    <rPh sb="17" eb="18">
      <t>クダ</t>
    </rPh>
    <phoneticPr fontId="9"/>
  </si>
  <si>
    <t>愛媛県知事　○○○○</t>
    <rPh sb="0" eb="3">
      <t>エヒメケン</t>
    </rPh>
    <rPh sb="3" eb="5">
      <t>チジ</t>
    </rPh>
    <phoneticPr fontId="9"/>
  </si>
  <si>
    <t>さ</t>
    <phoneticPr fontId="9"/>
  </si>
  <si>
    <t>製造メーカー一覧</t>
    <rPh sb="0" eb="2">
      <t>セイゾウ</t>
    </rPh>
    <rPh sb="6" eb="8">
      <t>イチラン</t>
    </rPh>
    <phoneticPr fontId="9"/>
  </si>
  <si>
    <t>愛知電機</t>
    <rPh sb="0" eb="2">
      <t>アイチ</t>
    </rPh>
    <rPh sb="2" eb="4">
      <t>デンキ</t>
    </rPh>
    <phoneticPr fontId="9"/>
  </si>
  <si>
    <t>愛知電機工作所</t>
    <rPh sb="0" eb="2">
      <t>アイチ</t>
    </rPh>
    <rPh sb="2" eb="4">
      <t>デンキ</t>
    </rPh>
    <rPh sb="4" eb="6">
      <t>コウサク</t>
    </rPh>
    <rPh sb="6" eb="7">
      <t>ショ</t>
    </rPh>
    <phoneticPr fontId="9"/>
  </si>
  <si>
    <t>井上電機製作所</t>
    <rPh sb="0" eb="2">
      <t>イノウエ</t>
    </rPh>
    <rPh sb="2" eb="4">
      <t>デンキ</t>
    </rPh>
    <rPh sb="4" eb="7">
      <t>セイサクショ</t>
    </rPh>
    <phoneticPr fontId="9"/>
  </si>
  <si>
    <t>大阪変圧器</t>
    <rPh sb="0" eb="2">
      <t>オオサカ</t>
    </rPh>
    <rPh sb="2" eb="5">
      <t>ヘンアツキ</t>
    </rPh>
    <phoneticPr fontId="9"/>
  </si>
  <si>
    <t>四国変圧器</t>
    <rPh sb="0" eb="2">
      <t>シコク</t>
    </rPh>
    <rPh sb="2" eb="4">
      <t>ヘンアツ</t>
    </rPh>
    <rPh sb="4" eb="5">
      <t>キ</t>
    </rPh>
    <phoneticPr fontId="9"/>
  </si>
  <si>
    <t>指月電機製作所</t>
    <rPh sb="0" eb="1">
      <t>ユビ</t>
    </rPh>
    <rPh sb="1" eb="2">
      <t>ツキ</t>
    </rPh>
    <rPh sb="2" eb="4">
      <t>デンキ</t>
    </rPh>
    <rPh sb="4" eb="7">
      <t>セイサクショ</t>
    </rPh>
    <phoneticPr fontId="9"/>
  </si>
  <si>
    <t>ダイヘン</t>
    <phoneticPr fontId="9"/>
  </si>
  <si>
    <t>高岳製作所</t>
    <rPh sb="0" eb="2">
      <t>タカオカ</t>
    </rPh>
    <rPh sb="2" eb="5">
      <t>セイサクショ</t>
    </rPh>
    <phoneticPr fontId="9"/>
  </si>
  <si>
    <t>東京芝浦電気</t>
    <rPh sb="0" eb="2">
      <t>トウキョウ</t>
    </rPh>
    <rPh sb="2" eb="4">
      <t>シバウラ</t>
    </rPh>
    <rPh sb="4" eb="6">
      <t>デンキ</t>
    </rPh>
    <phoneticPr fontId="9"/>
  </si>
  <si>
    <t>日新電機</t>
    <rPh sb="0" eb="1">
      <t>ニチ</t>
    </rPh>
    <rPh sb="1" eb="2">
      <t>シン</t>
    </rPh>
    <rPh sb="2" eb="4">
      <t>デンキ</t>
    </rPh>
    <phoneticPr fontId="9"/>
  </si>
  <si>
    <t>ニチコン</t>
    <phoneticPr fontId="9"/>
  </si>
  <si>
    <t>日本コンデンサ工業</t>
    <rPh sb="0" eb="2">
      <t>ニホン</t>
    </rPh>
    <rPh sb="7" eb="9">
      <t>コウギョウ</t>
    </rPh>
    <phoneticPr fontId="9"/>
  </si>
  <si>
    <t>日立製作所</t>
    <rPh sb="0" eb="2">
      <t>ヒタチ</t>
    </rPh>
    <rPh sb="2" eb="5">
      <t>セイサクショ</t>
    </rPh>
    <phoneticPr fontId="9"/>
  </si>
  <si>
    <t>富士電機</t>
    <rPh sb="0" eb="2">
      <t>フジ</t>
    </rPh>
    <rPh sb="2" eb="4">
      <t>デンキ</t>
    </rPh>
    <phoneticPr fontId="9"/>
  </si>
  <si>
    <t>松下電器産業</t>
    <rPh sb="0" eb="2">
      <t>マツシタ</t>
    </rPh>
    <rPh sb="2" eb="4">
      <t>デンキ</t>
    </rPh>
    <rPh sb="4" eb="6">
      <t>サンギョウ</t>
    </rPh>
    <phoneticPr fontId="9"/>
  </si>
  <si>
    <t>マルコン電子</t>
    <rPh sb="4" eb="6">
      <t>デンシ</t>
    </rPh>
    <phoneticPr fontId="9"/>
  </si>
  <si>
    <t>三菱電機</t>
    <rPh sb="0" eb="2">
      <t>ミツビシ</t>
    </rPh>
    <rPh sb="2" eb="4">
      <t>デンキ</t>
    </rPh>
    <phoneticPr fontId="9"/>
  </si>
  <si>
    <t>明電舎</t>
    <rPh sb="0" eb="3">
      <t>メイデンシャ</t>
    </rPh>
    <phoneticPr fontId="9"/>
  </si>
  <si>
    <t>戸上電機製作所</t>
    <rPh sb="0" eb="2">
      <t>トガミ</t>
    </rPh>
    <rPh sb="2" eb="4">
      <t>デンキ</t>
    </rPh>
    <rPh sb="4" eb="7">
      <t>セイサクショ</t>
    </rPh>
    <phoneticPr fontId="9"/>
  </si>
  <si>
    <t>無害化処理認定施設（100000mg/kg以下）への受入可否を判別する為</t>
    <rPh sb="0" eb="3">
      <t>ムガイカ</t>
    </rPh>
    <rPh sb="3" eb="5">
      <t>ショリ</t>
    </rPh>
    <rPh sb="5" eb="7">
      <t>ニンテイ</t>
    </rPh>
    <rPh sb="7" eb="9">
      <t>シセツ</t>
    </rPh>
    <rPh sb="21" eb="23">
      <t>イカ</t>
    </rPh>
    <rPh sb="26" eb="28">
      <t>ウケイレ</t>
    </rPh>
    <rPh sb="28" eb="30">
      <t>カヒ</t>
    </rPh>
    <rPh sb="31" eb="33">
      <t>ハンベツ</t>
    </rPh>
    <rPh sb="35" eb="36">
      <t>タメ</t>
    </rPh>
    <phoneticPr fontId="9"/>
  </si>
  <si>
    <t>P87</t>
    <phoneticPr fontId="9"/>
  </si>
  <si>
    <t>P86</t>
    <phoneticPr fontId="9"/>
  </si>
  <si>
    <t>P85</t>
    <phoneticPr fontId="9"/>
  </si>
  <si>
    <t>P82</t>
    <phoneticPr fontId="9"/>
  </si>
  <si>
    <t>P83</t>
    <phoneticPr fontId="9"/>
  </si>
  <si>
    <t>P84</t>
    <phoneticPr fontId="9"/>
  </si>
  <si>
    <t>絶縁油：絶縁油中の微量PCBに関する簡易測定法マニュアル2.3.1（GC/MS/MS法） ― 下限値0.10mg/kg</t>
    <rPh sb="0" eb="2">
      <t>ゼツエン</t>
    </rPh>
    <rPh sb="2" eb="3">
      <t>ユ</t>
    </rPh>
    <rPh sb="4" eb="6">
      <t>ゼツエン</t>
    </rPh>
    <rPh sb="6" eb="7">
      <t>ユ</t>
    </rPh>
    <rPh sb="7" eb="8">
      <t>チュウ</t>
    </rPh>
    <rPh sb="9" eb="11">
      <t>ビリョウ</t>
    </rPh>
    <rPh sb="15" eb="16">
      <t>カン</t>
    </rPh>
    <rPh sb="18" eb="20">
      <t>カンイ</t>
    </rPh>
    <rPh sb="20" eb="22">
      <t>ソクテイ</t>
    </rPh>
    <rPh sb="22" eb="23">
      <t>ホウ</t>
    </rPh>
    <rPh sb="42" eb="43">
      <t>ホウ</t>
    </rPh>
    <rPh sb="47" eb="49">
      <t>カゲン</t>
    </rPh>
    <rPh sb="49" eb="50">
      <t>チ</t>
    </rPh>
    <phoneticPr fontId="9"/>
  </si>
  <si>
    <t>廃棄物：低濃度PCB含有廃棄物に関する測定方法　1.紙くず、廃プラスチック類等（含有量試験） ― 下限値50mg/kg</t>
    <rPh sb="0" eb="3">
      <t>ハイキブツ</t>
    </rPh>
    <rPh sb="4" eb="7">
      <t>テイノウド</t>
    </rPh>
    <rPh sb="10" eb="12">
      <t>ガンユウ</t>
    </rPh>
    <rPh sb="12" eb="15">
      <t>ハイキブツ</t>
    </rPh>
    <rPh sb="16" eb="17">
      <t>カン</t>
    </rPh>
    <rPh sb="19" eb="21">
      <t>ソクテイ</t>
    </rPh>
    <rPh sb="21" eb="23">
      <t>ホウホウ</t>
    </rPh>
    <rPh sb="26" eb="27">
      <t>カミ</t>
    </rPh>
    <rPh sb="30" eb="31">
      <t>ハイ</t>
    </rPh>
    <rPh sb="37" eb="38">
      <t>ルイ</t>
    </rPh>
    <rPh sb="38" eb="39">
      <t>トウ</t>
    </rPh>
    <rPh sb="40" eb="42">
      <t>ガンユウ</t>
    </rPh>
    <rPh sb="42" eb="43">
      <t>リョウ</t>
    </rPh>
    <rPh sb="43" eb="45">
      <t>シケン</t>
    </rPh>
    <rPh sb="49" eb="51">
      <t>カゲン</t>
    </rPh>
    <rPh sb="51" eb="52">
      <t>チ</t>
    </rPh>
    <phoneticPr fontId="9"/>
  </si>
  <si>
    <t>廃棄物：低濃度PCB含有廃棄物に関する測定方法　2.廃活性炭（含有量試験） ― 下限値50mg/kg</t>
    <rPh sb="0" eb="3">
      <t>ハイキブツ</t>
    </rPh>
    <rPh sb="4" eb="7">
      <t>テイノウド</t>
    </rPh>
    <rPh sb="10" eb="12">
      <t>ガンユウ</t>
    </rPh>
    <rPh sb="12" eb="15">
      <t>ハイキブツ</t>
    </rPh>
    <rPh sb="16" eb="17">
      <t>カン</t>
    </rPh>
    <rPh sb="19" eb="21">
      <t>ソクテイ</t>
    </rPh>
    <rPh sb="21" eb="23">
      <t>ホウホウ</t>
    </rPh>
    <rPh sb="26" eb="27">
      <t>ハイ</t>
    </rPh>
    <rPh sb="27" eb="30">
      <t>カッセイタン</t>
    </rPh>
    <rPh sb="31" eb="33">
      <t>ガンユウ</t>
    </rPh>
    <rPh sb="33" eb="34">
      <t>リョウ</t>
    </rPh>
    <rPh sb="34" eb="36">
      <t>シケン</t>
    </rPh>
    <rPh sb="40" eb="42">
      <t>カゲン</t>
    </rPh>
    <rPh sb="42" eb="43">
      <t>チ</t>
    </rPh>
    <phoneticPr fontId="9"/>
  </si>
  <si>
    <t>廃棄物：低濃度PCB含有廃棄物に関する測定方法　3.汚泥（含有量試験） ― 下限値50mg/kg</t>
    <rPh sb="0" eb="3">
      <t>ハイキブツ</t>
    </rPh>
    <rPh sb="4" eb="7">
      <t>テイノウド</t>
    </rPh>
    <rPh sb="10" eb="12">
      <t>ガンユウ</t>
    </rPh>
    <rPh sb="12" eb="15">
      <t>ハイキブツ</t>
    </rPh>
    <rPh sb="16" eb="17">
      <t>カン</t>
    </rPh>
    <rPh sb="19" eb="21">
      <t>ソクテイ</t>
    </rPh>
    <rPh sb="21" eb="23">
      <t>ホウホウ</t>
    </rPh>
    <rPh sb="26" eb="28">
      <t>オデイ</t>
    </rPh>
    <rPh sb="29" eb="31">
      <t>ガンユウ</t>
    </rPh>
    <rPh sb="31" eb="32">
      <t>リョウ</t>
    </rPh>
    <rPh sb="32" eb="34">
      <t>シケン</t>
    </rPh>
    <rPh sb="38" eb="40">
      <t>カゲン</t>
    </rPh>
    <rPh sb="40" eb="41">
      <t>チ</t>
    </rPh>
    <phoneticPr fontId="9"/>
  </si>
  <si>
    <t>廃棄物：低濃度PCB含有廃棄物に関する測定方法　4.廃プラスチック類（表面拭き取り試験） ― 下限値0.01mg/100cm2</t>
    <rPh sb="0" eb="3">
      <t>ハイキブツ</t>
    </rPh>
    <rPh sb="4" eb="7">
      <t>テイノウド</t>
    </rPh>
    <rPh sb="10" eb="12">
      <t>ガンユウ</t>
    </rPh>
    <rPh sb="12" eb="15">
      <t>ハイキブツ</t>
    </rPh>
    <rPh sb="16" eb="17">
      <t>カン</t>
    </rPh>
    <rPh sb="19" eb="21">
      <t>ソクテイ</t>
    </rPh>
    <rPh sb="21" eb="23">
      <t>ホウホウ</t>
    </rPh>
    <rPh sb="26" eb="27">
      <t>ハイ</t>
    </rPh>
    <rPh sb="33" eb="34">
      <t>ルイ</t>
    </rPh>
    <rPh sb="35" eb="37">
      <t>ヒョウメン</t>
    </rPh>
    <rPh sb="37" eb="38">
      <t>フ</t>
    </rPh>
    <rPh sb="39" eb="40">
      <t>ト</t>
    </rPh>
    <rPh sb="41" eb="43">
      <t>シケン</t>
    </rPh>
    <rPh sb="47" eb="49">
      <t>カゲン</t>
    </rPh>
    <rPh sb="49" eb="50">
      <t>チ</t>
    </rPh>
    <phoneticPr fontId="9"/>
  </si>
  <si>
    <t>廃棄物：低濃度PCB含有廃棄物に関する測定方法　5.金属くず（表面拭き取り試験） ― 下限値0.01mg/100cm2</t>
    <rPh sb="0" eb="3">
      <t>ハイキブツ</t>
    </rPh>
    <rPh sb="4" eb="7">
      <t>テイノウド</t>
    </rPh>
    <rPh sb="10" eb="12">
      <t>ガンユウ</t>
    </rPh>
    <rPh sb="12" eb="15">
      <t>ハイキブツ</t>
    </rPh>
    <rPh sb="16" eb="17">
      <t>カン</t>
    </rPh>
    <rPh sb="19" eb="21">
      <t>ソクテイ</t>
    </rPh>
    <rPh sb="21" eb="23">
      <t>ホウホウ</t>
    </rPh>
    <rPh sb="26" eb="28">
      <t>キンゾク</t>
    </rPh>
    <rPh sb="31" eb="33">
      <t>ヒョウメン</t>
    </rPh>
    <rPh sb="33" eb="34">
      <t>フ</t>
    </rPh>
    <rPh sb="35" eb="36">
      <t>ト</t>
    </rPh>
    <rPh sb="37" eb="39">
      <t>シケン</t>
    </rPh>
    <rPh sb="43" eb="45">
      <t>カゲン</t>
    </rPh>
    <rPh sb="45" eb="46">
      <t>チ</t>
    </rPh>
    <phoneticPr fontId="9"/>
  </si>
  <si>
    <t>廃棄物：低濃度PCB含有廃棄物に関する測定方法　6.金属くず（表面抽出試験） ― 下限値50mg/kg</t>
    <rPh sb="0" eb="3">
      <t>ハイキブツ</t>
    </rPh>
    <rPh sb="4" eb="7">
      <t>テイノウド</t>
    </rPh>
    <rPh sb="10" eb="12">
      <t>ガンユウ</t>
    </rPh>
    <rPh sb="12" eb="15">
      <t>ハイキブツ</t>
    </rPh>
    <rPh sb="16" eb="17">
      <t>カン</t>
    </rPh>
    <rPh sb="19" eb="21">
      <t>ソクテイ</t>
    </rPh>
    <rPh sb="21" eb="23">
      <t>ホウホウ</t>
    </rPh>
    <rPh sb="26" eb="28">
      <t>キンゾク</t>
    </rPh>
    <rPh sb="31" eb="33">
      <t>ヒョウメン</t>
    </rPh>
    <rPh sb="33" eb="35">
      <t>チュウシュツ</t>
    </rPh>
    <rPh sb="35" eb="37">
      <t>シケン</t>
    </rPh>
    <rPh sb="41" eb="43">
      <t>カゲン</t>
    </rPh>
    <rPh sb="43" eb="44">
      <t>チ</t>
    </rPh>
    <phoneticPr fontId="9"/>
  </si>
  <si>
    <t>廃棄物：低濃度PCB含有廃棄物に関する測定方法　7.コンクリートくず（表面抽出試験） ― 下限値50mg/kg</t>
    <rPh sb="0" eb="3">
      <t>ハイキブツ</t>
    </rPh>
    <rPh sb="4" eb="7">
      <t>テイノウド</t>
    </rPh>
    <rPh sb="10" eb="12">
      <t>ガンユウ</t>
    </rPh>
    <rPh sb="12" eb="15">
      <t>ハイキブツ</t>
    </rPh>
    <rPh sb="16" eb="17">
      <t>カン</t>
    </rPh>
    <rPh sb="19" eb="21">
      <t>ソクテイ</t>
    </rPh>
    <rPh sb="21" eb="23">
      <t>ホウホウ</t>
    </rPh>
    <rPh sb="35" eb="37">
      <t>ヒョウメン</t>
    </rPh>
    <rPh sb="37" eb="39">
      <t>チュウシュツ</t>
    </rPh>
    <rPh sb="39" eb="41">
      <t>シケン</t>
    </rPh>
    <phoneticPr fontId="9"/>
  </si>
  <si>
    <t>塗膜くず：低濃度PCB含有廃棄物に関する測定方法　8.塗膜くず（含有量試験 GC/ECD） ― 下限値50mg/kg</t>
    <rPh sb="0" eb="2">
      <t>トマク</t>
    </rPh>
    <rPh sb="5" eb="8">
      <t>テイノウド</t>
    </rPh>
    <rPh sb="11" eb="13">
      <t>ガンユウ</t>
    </rPh>
    <rPh sb="13" eb="16">
      <t>ハイキブツ</t>
    </rPh>
    <rPh sb="17" eb="18">
      <t>カン</t>
    </rPh>
    <rPh sb="20" eb="22">
      <t>ソクテイ</t>
    </rPh>
    <rPh sb="22" eb="24">
      <t>ホウホウ</t>
    </rPh>
    <rPh sb="27" eb="29">
      <t>トマク</t>
    </rPh>
    <rPh sb="32" eb="34">
      <t>ガンユウ</t>
    </rPh>
    <rPh sb="34" eb="35">
      <t>リョウ</t>
    </rPh>
    <rPh sb="35" eb="37">
      <t>シケン</t>
    </rPh>
    <phoneticPr fontId="9"/>
  </si>
  <si>
    <t>廃棄物：低濃度PCB含有廃棄物に関する測定方法　9.廃感圧紙（含有量試験） ― 下限値50mg/kg</t>
    <rPh sb="0" eb="3">
      <t>ハイキブツ</t>
    </rPh>
    <rPh sb="4" eb="7">
      <t>テイノウド</t>
    </rPh>
    <rPh sb="10" eb="12">
      <t>ガンユウ</t>
    </rPh>
    <rPh sb="12" eb="15">
      <t>ハイキブツ</t>
    </rPh>
    <rPh sb="16" eb="17">
      <t>カン</t>
    </rPh>
    <rPh sb="19" eb="21">
      <t>ソクテイ</t>
    </rPh>
    <rPh sb="21" eb="23">
      <t>ホウホウ</t>
    </rPh>
    <rPh sb="26" eb="27">
      <t>ハイ</t>
    </rPh>
    <rPh sb="27" eb="28">
      <t>カン</t>
    </rPh>
    <rPh sb="28" eb="29">
      <t>アツ</t>
    </rPh>
    <rPh sb="29" eb="30">
      <t>カミ</t>
    </rPh>
    <rPh sb="31" eb="33">
      <t>ガンユウ</t>
    </rPh>
    <rPh sb="33" eb="34">
      <t>リョウ</t>
    </rPh>
    <rPh sb="34" eb="36">
      <t>シケン</t>
    </rPh>
    <phoneticPr fontId="9"/>
  </si>
  <si>
    <t>廃棄物：低濃度PCB含有廃棄物に関する測定方法　10.廃シーリング材（含有量試験） ― 下限値50mg/kg</t>
    <rPh sb="0" eb="3">
      <t>ハイキブツ</t>
    </rPh>
    <rPh sb="4" eb="7">
      <t>テイノウド</t>
    </rPh>
    <rPh sb="10" eb="12">
      <t>ガンユウ</t>
    </rPh>
    <rPh sb="12" eb="15">
      <t>ハイキブツ</t>
    </rPh>
    <rPh sb="16" eb="17">
      <t>カン</t>
    </rPh>
    <rPh sb="19" eb="21">
      <t>ソクテイ</t>
    </rPh>
    <rPh sb="21" eb="23">
      <t>ホウホウ</t>
    </rPh>
    <rPh sb="27" eb="28">
      <t>ハイ</t>
    </rPh>
    <rPh sb="33" eb="34">
      <t>ザイ</t>
    </rPh>
    <rPh sb="35" eb="37">
      <t>ガンユウ</t>
    </rPh>
    <rPh sb="37" eb="38">
      <t>リョウ</t>
    </rPh>
    <rPh sb="38" eb="40">
      <t>シケン</t>
    </rPh>
    <phoneticPr fontId="9"/>
  </si>
  <si>
    <t>廃棄物：低濃度PCB含有廃棄物に関する測定方法　1.紙くず、廃プラスチック類等（含有量試験） ― 下限値0.10mg/kg</t>
    <rPh sb="0" eb="3">
      <t>ハイキブツ</t>
    </rPh>
    <rPh sb="4" eb="7">
      <t>テイノウド</t>
    </rPh>
    <rPh sb="10" eb="12">
      <t>ガンユウ</t>
    </rPh>
    <rPh sb="12" eb="15">
      <t>ハイキブツ</t>
    </rPh>
    <rPh sb="16" eb="17">
      <t>カン</t>
    </rPh>
    <rPh sb="19" eb="21">
      <t>ソクテイ</t>
    </rPh>
    <rPh sb="21" eb="23">
      <t>ホウホウ</t>
    </rPh>
    <rPh sb="26" eb="27">
      <t>カミ</t>
    </rPh>
    <rPh sb="30" eb="31">
      <t>ハイ</t>
    </rPh>
    <rPh sb="37" eb="38">
      <t>ルイ</t>
    </rPh>
    <rPh sb="38" eb="39">
      <t>トウ</t>
    </rPh>
    <rPh sb="40" eb="42">
      <t>ガンユウ</t>
    </rPh>
    <rPh sb="42" eb="43">
      <t>リョウ</t>
    </rPh>
    <rPh sb="43" eb="45">
      <t>シケン</t>
    </rPh>
    <rPh sb="49" eb="51">
      <t>カゲン</t>
    </rPh>
    <rPh sb="51" eb="52">
      <t>チ</t>
    </rPh>
    <phoneticPr fontId="9"/>
  </si>
  <si>
    <t>廃棄物：低濃度PCB含有廃棄物に関する測定方法　2.廃活性炭（含有量試験） ― 下限値0.10mg/kg</t>
    <rPh sb="0" eb="3">
      <t>ハイキブツ</t>
    </rPh>
    <rPh sb="4" eb="7">
      <t>テイノウド</t>
    </rPh>
    <rPh sb="10" eb="12">
      <t>ガンユウ</t>
    </rPh>
    <rPh sb="12" eb="15">
      <t>ハイキブツ</t>
    </rPh>
    <rPh sb="16" eb="17">
      <t>カン</t>
    </rPh>
    <rPh sb="19" eb="21">
      <t>ソクテイ</t>
    </rPh>
    <rPh sb="21" eb="23">
      <t>ホウホウ</t>
    </rPh>
    <rPh sb="26" eb="27">
      <t>ハイ</t>
    </rPh>
    <rPh sb="27" eb="30">
      <t>カッセイタン</t>
    </rPh>
    <rPh sb="31" eb="33">
      <t>ガンユウ</t>
    </rPh>
    <rPh sb="33" eb="34">
      <t>リョウ</t>
    </rPh>
    <rPh sb="34" eb="36">
      <t>シケン</t>
    </rPh>
    <rPh sb="40" eb="42">
      <t>カゲン</t>
    </rPh>
    <rPh sb="42" eb="43">
      <t>チ</t>
    </rPh>
    <phoneticPr fontId="9"/>
  </si>
  <si>
    <t>廃棄物：低濃度PCB含有廃棄物に関する測定方法　3.汚泥（含有量試験） ― 下限値0.10mg/kg</t>
    <rPh sb="0" eb="3">
      <t>ハイキブツ</t>
    </rPh>
    <rPh sb="4" eb="7">
      <t>テイノウド</t>
    </rPh>
    <rPh sb="10" eb="12">
      <t>ガンユウ</t>
    </rPh>
    <rPh sb="12" eb="15">
      <t>ハイキブツ</t>
    </rPh>
    <rPh sb="16" eb="17">
      <t>カン</t>
    </rPh>
    <rPh sb="19" eb="21">
      <t>ソクテイ</t>
    </rPh>
    <rPh sb="21" eb="23">
      <t>ホウホウ</t>
    </rPh>
    <rPh sb="26" eb="28">
      <t>オデイ</t>
    </rPh>
    <rPh sb="29" eb="31">
      <t>ガンユウ</t>
    </rPh>
    <rPh sb="31" eb="32">
      <t>リョウ</t>
    </rPh>
    <rPh sb="32" eb="34">
      <t>シケン</t>
    </rPh>
    <rPh sb="38" eb="40">
      <t>カゲン</t>
    </rPh>
    <rPh sb="40" eb="41">
      <t>チ</t>
    </rPh>
    <phoneticPr fontId="9"/>
  </si>
  <si>
    <t>廃棄物：低濃度PCB含有廃棄物に関する測定方法　9.廃感圧紙（含有量試験） ― 下限値0.10mg/kg</t>
    <rPh sb="0" eb="3">
      <t>ハイキブツ</t>
    </rPh>
    <rPh sb="4" eb="7">
      <t>テイノウド</t>
    </rPh>
    <rPh sb="10" eb="12">
      <t>ガンユウ</t>
    </rPh>
    <rPh sb="12" eb="15">
      <t>ハイキブツ</t>
    </rPh>
    <rPh sb="16" eb="17">
      <t>カン</t>
    </rPh>
    <rPh sb="19" eb="21">
      <t>ソクテイ</t>
    </rPh>
    <rPh sb="21" eb="23">
      <t>ホウホウ</t>
    </rPh>
    <rPh sb="26" eb="27">
      <t>ハイ</t>
    </rPh>
    <rPh sb="27" eb="28">
      <t>カン</t>
    </rPh>
    <rPh sb="28" eb="29">
      <t>アツ</t>
    </rPh>
    <rPh sb="29" eb="30">
      <t>カミ</t>
    </rPh>
    <rPh sb="31" eb="33">
      <t>ガンユウ</t>
    </rPh>
    <rPh sb="33" eb="34">
      <t>リョウ</t>
    </rPh>
    <rPh sb="34" eb="36">
      <t>シケン</t>
    </rPh>
    <phoneticPr fontId="9"/>
  </si>
  <si>
    <t>廃棄物：低濃度PCB含有廃棄物に関する測定方法　10.廃シーリング材（含有量試験） ― 下限値0.10mg/kg</t>
    <rPh sb="0" eb="3">
      <t>ハイキブツ</t>
    </rPh>
    <rPh sb="4" eb="7">
      <t>テイノウド</t>
    </rPh>
    <rPh sb="10" eb="12">
      <t>ガンユウ</t>
    </rPh>
    <rPh sb="12" eb="15">
      <t>ハイキブツ</t>
    </rPh>
    <rPh sb="16" eb="17">
      <t>カン</t>
    </rPh>
    <rPh sb="19" eb="21">
      <t>ソクテイ</t>
    </rPh>
    <rPh sb="21" eb="23">
      <t>ホウホウ</t>
    </rPh>
    <rPh sb="27" eb="28">
      <t>ハイ</t>
    </rPh>
    <rPh sb="33" eb="34">
      <t>ザイ</t>
    </rPh>
    <rPh sb="35" eb="37">
      <t>ガンユウ</t>
    </rPh>
    <rPh sb="37" eb="38">
      <t>リョウ</t>
    </rPh>
    <rPh sb="38" eb="40">
      <t>シケン</t>
    </rPh>
    <phoneticPr fontId="9"/>
  </si>
  <si>
    <t>廃棄物：低濃度PCB含有廃棄物に関する測定方法　1.紙くず、廃プラスチック類等（含有量試験） ― 下限値1000mg/kg</t>
    <rPh sb="0" eb="3">
      <t>ハイキブツ</t>
    </rPh>
    <rPh sb="4" eb="7">
      <t>テイノウド</t>
    </rPh>
    <rPh sb="10" eb="12">
      <t>ガンユウ</t>
    </rPh>
    <rPh sb="12" eb="15">
      <t>ハイキブツ</t>
    </rPh>
    <rPh sb="16" eb="17">
      <t>カン</t>
    </rPh>
    <rPh sb="19" eb="21">
      <t>ソクテイ</t>
    </rPh>
    <rPh sb="21" eb="23">
      <t>ホウホウ</t>
    </rPh>
    <rPh sb="26" eb="27">
      <t>カミ</t>
    </rPh>
    <rPh sb="30" eb="31">
      <t>ハイ</t>
    </rPh>
    <rPh sb="37" eb="38">
      <t>ルイ</t>
    </rPh>
    <rPh sb="38" eb="39">
      <t>トウ</t>
    </rPh>
    <rPh sb="40" eb="42">
      <t>ガンユウ</t>
    </rPh>
    <rPh sb="42" eb="43">
      <t>リョウ</t>
    </rPh>
    <rPh sb="43" eb="45">
      <t>シケン</t>
    </rPh>
    <rPh sb="49" eb="51">
      <t>カゲン</t>
    </rPh>
    <rPh sb="51" eb="52">
      <t>チ</t>
    </rPh>
    <phoneticPr fontId="9"/>
  </si>
  <si>
    <t>廃棄物：低濃度PCB含有廃棄物に関する測定方法　2.廃活性炭（含有量試験） ― 下限値1000mg/kg</t>
    <rPh sb="0" eb="3">
      <t>ハイキブツ</t>
    </rPh>
    <rPh sb="4" eb="7">
      <t>テイノウド</t>
    </rPh>
    <rPh sb="10" eb="12">
      <t>ガンユウ</t>
    </rPh>
    <rPh sb="12" eb="15">
      <t>ハイキブツ</t>
    </rPh>
    <rPh sb="16" eb="17">
      <t>カン</t>
    </rPh>
    <rPh sb="19" eb="21">
      <t>ソクテイ</t>
    </rPh>
    <rPh sb="21" eb="23">
      <t>ホウホウ</t>
    </rPh>
    <rPh sb="26" eb="27">
      <t>ハイ</t>
    </rPh>
    <rPh sb="27" eb="30">
      <t>カッセイタン</t>
    </rPh>
    <rPh sb="31" eb="33">
      <t>ガンユウ</t>
    </rPh>
    <rPh sb="33" eb="34">
      <t>リョウ</t>
    </rPh>
    <rPh sb="34" eb="36">
      <t>シケン</t>
    </rPh>
    <rPh sb="40" eb="42">
      <t>カゲン</t>
    </rPh>
    <rPh sb="42" eb="43">
      <t>チ</t>
    </rPh>
    <phoneticPr fontId="9"/>
  </si>
  <si>
    <t>廃棄物：低濃度PCB含有廃棄物に関する測定方法　3.汚泥（含有量試験） ― 下限値1000mg/kg</t>
    <rPh sb="0" eb="3">
      <t>ハイキブツ</t>
    </rPh>
    <rPh sb="4" eb="7">
      <t>テイノウド</t>
    </rPh>
    <rPh sb="10" eb="12">
      <t>ガンユウ</t>
    </rPh>
    <rPh sb="12" eb="15">
      <t>ハイキブツ</t>
    </rPh>
    <rPh sb="16" eb="17">
      <t>カン</t>
    </rPh>
    <rPh sb="19" eb="21">
      <t>ソクテイ</t>
    </rPh>
    <rPh sb="21" eb="23">
      <t>ホウホウ</t>
    </rPh>
    <rPh sb="26" eb="28">
      <t>オデイ</t>
    </rPh>
    <rPh sb="29" eb="31">
      <t>ガンユウ</t>
    </rPh>
    <rPh sb="31" eb="32">
      <t>リョウ</t>
    </rPh>
    <rPh sb="32" eb="34">
      <t>シケン</t>
    </rPh>
    <rPh sb="38" eb="40">
      <t>カゲン</t>
    </rPh>
    <rPh sb="40" eb="41">
      <t>チ</t>
    </rPh>
    <phoneticPr fontId="9"/>
  </si>
  <si>
    <t>塗膜くず：低濃度PCB含有廃棄物に関する測定方法　8.塗膜くず（含有量試験 GC/ECD） ― 下限値1000mg/kg</t>
    <rPh sb="0" eb="2">
      <t>トマク</t>
    </rPh>
    <rPh sb="5" eb="8">
      <t>テイノウド</t>
    </rPh>
    <rPh sb="11" eb="13">
      <t>ガンユウ</t>
    </rPh>
    <rPh sb="13" eb="16">
      <t>ハイキブツ</t>
    </rPh>
    <rPh sb="17" eb="18">
      <t>カン</t>
    </rPh>
    <rPh sb="20" eb="22">
      <t>ソクテイ</t>
    </rPh>
    <rPh sb="22" eb="24">
      <t>ホウホウ</t>
    </rPh>
    <rPh sb="27" eb="29">
      <t>トマク</t>
    </rPh>
    <rPh sb="32" eb="34">
      <t>ガンユウ</t>
    </rPh>
    <rPh sb="34" eb="35">
      <t>リョウ</t>
    </rPh>
    <rPh sb="35" eb="37">
      <t>シケン</t>
    </rPh>
    <phoneticPr fontId="9"/>
  </si>
  <si>
    <t>廃棄物：低濃度PCB含有廃棄物に関する測定方法　9.廃感圧紙（含有量試験） ― 下限値1000mg/kg</t>
    <rPh sb="0" eb="3">
      <t>ハイキブツ</t>
    </rPh>
    <rPh sb="4" eb="7">
      <t>テイノウド</t>
    </rPh>
    <rPh sb="10" eb="12">
      <t>ガンユウ</t>
    </rPh>
    <rPh sb="12" eb="15">
      <t>ハイキブツ</t>
    </rPh>
    <rPh sb="16" eb="17">
      <t>カン</t>
    </rPh>
    <rPh sb="19" eb="21">
      <t>ソクテイ</t>
    </rPh>
    <rPh sb="21" eb="23">
      <t>ホウホウ</t>
    </rPh>
    <rPh sb="26" eb="27">
      <t>ハイ</t>
    </rPh>
    <rPh sb="27" eb="28">
      <t>カン</t>
    </rPh>
    <rPh sb="28" eb="29">
      <t>アツ</t>
    </rPh>
    <rPh sb="29" eb="30">
      <t>カミ</t>
    </rPh>
    <rPh sb="31" eb="33">
      <t>ガンユウ</t>
    </rPh>
    <rPh sb="33" eb="34">
      <t>リョウ</t>
    </rPh>
    <rPh sb="34" eb="36">
      <t>シケン</t>
    </rPh>
    <phoneticPr fontId="9"/>
  </si>
  <si>
    <t>廃棄物：低濃度PCB含有廃棄物に関する測定方法　10.廃シーリング材（含有量試験） ― 下限値1000mg/kg</t>
    <rPh sb="0" eb="3">
      <t>ハイキブツ</t>
    </rPh>
    <rPh sb="4" eb="7">
      <t>テイノウド</t>
    </rPh>
    <rPh sb="10" eb="12">
      <t>ガンユウ</t>
    </rPh>
    <rPh sb="12" eb="15">
      <t>ハイキブツ</t>
    </rPh>
    <rPh sb="16" eb="17">
      <t>カン</t>
    </rPh>
    <rPh sb="19" eb="21">
      <t>ソクテイ</t>
    </rPh>
    <rPh sb="21" eb="23">
      <t>ホウホウ</t>
    </rPh>
    <rPh sb="27" eb="28">
      <t>ハイ</t>
    </rPh>
    <rPh sb="33" eb="34">
      <t>ザイ</t>
    </rPh>
    <rPh sb="35" eb="37">
      <t>ガンユウ</t>
    </rPh>
    <rPh sb="37" eb="38">
      <t>リョウ</t>
    </rPh>
    <rPh sb="38" eb="40">
      <t>シケン</t>
    </rPh>
    <phoneticPr fontId="9"/>
  </si>
  <si>
    <t>塗膜くず：低濃度PCB含有廃棄物に関する測定方法　8.塗膜くず（含有量試験 GC/MS/MS） ― 下限値0.10～mg/kg</t>
    <rPh sb="0" eb="2">
      <t>トマク</t>
    </rPh>
    <rPh sb="5" eb="8">
      <t>テイノウド</t>
    </rPh>
    <rPh sb="11" eb="13">
      <t>ガンユウ</t>
    </rPh>
    <rPh sb="13" eb="16">
      <t>ハイキブツ</t>
    </rPh>
    <rPh sb="17" eb="18">
      <t>カン</t>
    </rPh>
    <rPh sb="20" eb="22">
      <t>ソクテイ</t>
    </rPh>
    <rPh sb="22" eb="24">
      <t>ホウホウ</t>
    </rPh>
    <rPh sb="27" eb="29">
      <t>トマク</t>
    </rPh>
    <rPh sb="32" eb="34">
      <t>ガンユウ</t>
    </rPh>
    <rPh sb="34" eb="35">
      <t>リョウ</t>
    </rPh>
    <rPh sb="35" eb="37">
      <t>シケン</t>
    </rPh>
    <phoneticPr fontId="9"/>
  </si>
  <si>
    <t>塗膜くず：低濃度PCB含有廃棄物に関する測定方法　8.塗膜くず（含有量試験 GC/MS/MS） ― 下限値0.01～mg/kg</t>
    <rPh sb="0" eb="2">
      <t>トマク</t>
    </rPh>
    <rPh sb="5" eb="8">
      <t>テイノウド</t>
    </rPh>
    <rPh sb="11" eb="13">
      <t>ガンユウ</t>
    </rPh>
    <rPh sb="13" eb="16">
      <t>ハイキブツ</t>
    </rPh>
    <rPh sb="17" eb="18">
      <t>カン</t>
    </rPh>
    <rPh sb="20" eb="22">
      <t>ソクテイ</t>
    </rPh>
    <rPh sb="22" eb="24">
      <t>ホウホウ</t>
    </rPh>
    <rPh sb="27" eb="29">
      <t>トマク</t>
    </rPh>
    <rPh sb="32" eb="34">
      <t>ガンユウ</t>
    </rPh>
    <rPh sb="34" eb="35">
      <t>リョウ</t>
    </rPh>
    <rPh sb="35" eb="37">
      <t>シケン</t>
    </rPh>
    <phoneticPr fontId="9"/>
  </si>
  <si>
    <t xml:space="preserve">事業者：三浦工業株式会社
愛媛県松山市堀江町7番地
事業所：三浦環境科学研究所
</t>
    <rPh sb="30" eb="32">
      <t>ミウラ</t>
    </rPh>
    <rPh sb="32" eb="34">
      <t>カンキョウ</t>
    </rPh>
    <rPh sb="34" eb="36">
      <t>カガク</t>
    </rPh>
    <rPh sb="36" eb="39">
      <t>ケンキュウショ</t>
    </rPh>
    <phoneticPr fontId="9"/>
  </si>
  <si>
    <t>OFF-A004-01-06</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</si>
</sst>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yyyy/m/d;@"/>
    <numFmt numFmtId="179" formatCode="#"/>
  </numFmts>
  <fonts count="72">
    <font>
      <sz val="11"/>
      <color theme="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indexed="8"/>
      <name val="ＭＳ Ｐゴシック"/>
      <family val="3"/>
      <charset val="128"/>
    </font>
    <font>
      <sz val="12"/>
      <color indexed="8"/>
      <name val="ＭＳ Ｐゴシック"/>
      <family val="3"/>
      <charset val="128"/>
    </font>
    <font>
      <sz val="6"/>
      <name val="ＭＳ Ｐゴシック"/>
      <family val="3"/>
      <charset val="128"/>
    </font>
    <font>
      <sz val="6"/>
      <name val="Arial"/>
      <family val="2"/>
    </font>
    <font>
      <sz val="12"/>
      <color indexed="8"/>
      <name val="Arial"/>
      <family val="2"/>
    </font>
    <font>
      <sz val="10"/>
      <color indexed="8"/>
      <name val="ＭＳ Ｐゴシック"/>
      <family val="3"/>
      <charset val="128"/>
    </font>
    <font>
      <sz val="10"/>
      <color indexed="8"/>
      <name val="Arial"/>
      <family val="2"/>
    </font>
    <font>
      <b/>
      <sz val="12"/>
      <color indexed="8"/>
      <name val="ＭＳ Ｐゴシック"/>
      <family val="3"/>
      <charset val="128"/>
    </font>
    <font>
      <sz val="10"/>
      <name val="ＭＳ Ｐゴシック"/>
      <family val="3"/>
      <charset val="128"/>
    </font>
    <font>
      <sz val="9"/>
      <color indexed="8"/>
      <name val="ＭＳ Ｐゴシック"/>
      <family val="3"/>
      <charset val="128"/>
    </font>
    <font>
      <sz val="9"/>
      <name val="ＭＳ Ｐゴシック"/>
      <family val="3"/>
      <charset val="128"/>
    </font>
    <font>
      <u/>
      <sz val="11"/>
      <color theme="10"/>
      <name val="ＭＳ Ｐゴシック"/>
      <family val="3"/>
      <charset val="128"/>
    </font>
    <font>
      <sz val="10"/>
      <color theme="1"/>
      <name val="Arial"/>
      <family val="2"/>
    </font>
    <font>
      <sz val="10"/>
      <color theme="1"/>
      <name val="ＭＳ Ｐゴシック"/>
      <family val="3"/>
      <charset val="128"/>
    </font>
    <font>
      <b/>
      <sz val="10"/>
      <color theme="1"/>
      <name val="ＭＳ Ｐゴシック"/>
      <family val="3"/>
      <charset val="128"/>
    </font>
    <font>
      <sz val="10"/>
      <color rgb="FFCCFFCC"/>
      <name val="Arial"/>
      <family val="2"/>
    </font>
    <font>
      <sz val="10"/>
      <color rgb="FFFF0000"/>
      <name val="ＭＳ Ｐゴシック"/>
      <family val="3"/>
      <charset val="128"/>
    </font>
    <font>
      <sz val="10"/>
      <color rgb="FFFF0000"/>
      <name val="Arial"/>
      <family val="2"/>
    </font>
    <font>
      <sz val="9"/>
      <color theme="1"/>
      <name val="Arial"/>
      <family val="2"/>
    </font>
    <font>
      <sz val="9"/>
      <color theme="1"/>
      <name val="ＭＳ Ｐゴシック"/>
      <family val="3"/>
      <charset val="128"/>
    </font>
    <font>
      <u/>
      <sz val="10"/>
      <color theme="10"/>
      <name val="ＭＳ Ｐゴシック"/>
      <family val="3"/>
      <charset val="128"/>
    </font>
    <font>
      <sz val="11"/>
      <name val="ＭＳ Ｐゴシック"/>
      <family val="3"/>
      <charset val="128"/>
    </font>
    <font>
      <sz val="9"/>
      <name val="Arial"/>
      <family val="2"/>
    </font>
    <font>
      <sz val="10"/>
      <color rgb="FF0070C0"/>
      <name val="ＭＳ Ｐゴシック"/>
      <family val="3"/>
      <charset val="128"/>
    </font>
    <font>
      <sz val="10"/>
      <name val="Arial"/>
      <family val="2"/>
    </font>
    <font>
      <b/>
      <sz val="10"/>
      <color indexed="8"/>
      <name val="ＭＳ Ｐゴシック"/>
      <family val="3"/>
      <charset val="128"/>
    </font>
    <font>
      <sz val="10"/>
      <color theme="1"/>
      <name val="Arial"/>
      <family val="3"/>
      <charset val="128"/>
    </font>
    <font>
      <u/>
      <sz val="10"/>
      <color theme="1"/>
      <name val="ＭＳ Ｐゴシック"/>
      <family val="3"/>
      <charset val="128"/>
    </font>
    <font>
      <b/>
      <sz val="10"/>
      <color rgb="FFFF0000"/>
      <name val="ＭＳ Ｐゴシック"/>
      <family val="3"/>
      <charset val="128"/>
    </font>
    <font>
      <u/>
      <sz val="10"/>
      <color theme="1"/>
      <name val="Times New Roman"/>
      <family val="1"/>
    </font>
    <font>
      <b/>
      <sz val="9"/>
      <color indexed="10"/>
      <name val="MS P ゴシック"/>
      <family val="3"/>
      <charset val="128"/>
    </font>
    <font>
      <sz val="8"/>
      <color theme="1"/>
      <name val="ＭＳ Ｐゴシック"/>
      <family val="3"/>
      <charset val="128"/>
    </font>
    <font>
      <sz val="8"/>
      <color indexed="8"/>
      <name val="ＭＳ Ｐゴシック"/>
      <family val="3"/>
      <charset val="128"/>
    </font>
    <font>
      <sz val="8"/>
      <color theme="1"/>
      <name val="Arial"/>
      <family val="3"/>
      <charset val="128"/>
    </font>
    <font>
      <sz val="8"/>
      <color theme="1"/>
      <name val="Arial"/>
      <family val="2"/>
    </font>
    <font>
      <sz val="8"/>
      <color indexed="8"/>
      <name val="Arial"/>
      <family val="2"/>
    </font>
    <font>
      <sz val="6"/>
      <name val="ＭＳ Ｐゴシック"/>
      <family val="2"/>
      <charset val="128"/>
    </font>
    <font>
      <sz val="11"/>
      <name val="ＭＳ Ｐゴシック"/>
      <family val="2"/>
      <charset val="128"/>
    </font>
    <font>
      <sz val="11"/>
      <name val="Arial"/>
      <family val="2"/>
    </font>
    <font>
      <b/>
      <sz val="10"/>
      <color theme="1"/>
      <name val="Arial"/>
      <family val="2"/>
    </font>
    <font>
      <b/>
      <sz val="11"/>
      <color rgb="FFFF0000"/>
      <name val="ＭＳ Ｐゴシック"/>
      <family val="3"/>
      <charset val="128"/>
    </font>
    <font>
      <b/>
      <sz val="12"/>
      <color rgb="FFFF0000"/>
      <name val="ＭＳ Ｐゴシック"/>
      <family val="3"/>
      <charset val="128"/>
    </font>
    <font>
      <sz val="11"/>
      <color theme="1"/>
      <name val="ＭＳ Ｐゴシック"/>
      <family val="3"/>
      <charset val="128"/>
    </font>
    <font>
      <sz val="14"/>
      <color theme="1"/>
      <name val="ＭＳ Ｐゴシック"/>
      <family val="3"/>
      <charset val="128"/>
    </font>
    <font>
      <sz val="11"/>
      <color theme="1"/>
      <name val="Times New Roman"/>
      <family val="1"/>
    </font>
    <font>
      <u/>
      <sz val="11"/>
      <color rgb="FF000000"/>
      <name val="Arial"/>
      <family val="2"/>
    </font>
    <font>
      <u/>
      <sz val="12"/>
      <color theme="1"/>
      <name val="ＭＳ Ｐ明朝"/>
      <family val="1"/>
      <charset val="128"/>
    </font>
    <font>
      <sz val="9"/>
      <color theme="1"/>
      <name val="ＭＳ Ｐ明朝"/>
      <family val="1"/>
      <charset val="128"/>
    </font>
    <font>
      <sz val="8"/>
      <color theme="1"/>
      <name val="ＭＳ Ｐ明朝"/>
      <family val="1"/>
      <charset val="128"/>
    </font>
    <font>
      <sz val="6"/>
      <color theme="1"/>
      <name val="ＭＳ Ｐゴシック"/>
      <family val="3"/>
      <charset val="128"/>
    </font>
    <font>
      <sz val="9"/>
      <color theme="1"/>
      <name val="Times New Roman"/>
      <family val="1"/>
    </font>
    <font>
      <sz val="9"/>
      <color theme="1"/>
      <name val="ＭＳ 明朝"/>
      <family val="1"/>
      <charset val="128"/>
    </font>
    <font>
      <sz val="15"/>
      <color theme="1"/>
      <name val="ＭＳ Ｐゴシック"/>
      <family val="3"/>
      <charset val="128"/>
    </font>
    <font>
      <sz val="15"/>
      <color theme="1"/>
      <name val="Arial"/>
      <family val="2"/>
    </font>
    <font>
      <sz val="8"/>
      <color theme="1"/>
      <name val="Times New Roman"/>
      <family val="1"/>
    </font>
    <font>
      <u/>
      <sz val="10"/>
      <color rgb="FF000000"/>
      <name val="Arial"/>
      <family val="2"/>
    </font>
    <font>
      <u/>
      <sz val="10"/>
      <color rgb="FF000000"/>
      <name val="ＭＳ Ｐゴシック"/>
      <family val="3"/>
      <charset val="128"/>
    </font>
    <font>
      <sz val="11"/>
      <color theme="1" tint="0.34998626667073579"/>
      <name val="ＭＳ Ｐゴシック"/>
      <family val="2"/>
      <charset val="128"/>
    </font>
    <font>
      <sz val="11"/>
      <color theme="1" tint="0.499984740745262"/>
      <name val="ＭＳ Ｐゴシック"/>
      <family val="2"/>
      <charset val="128"/>
    </font>
    <font>
      <sz val="10"/>
      <color theme="1"/>
      <name val="ＭＳ Ｐゴシック"/>
      <family val="2"/>
      <charset val="128"/>
    </font>
    <font>
      <sz val="11"/>
      <color theme="0" tint="-0.499984740745262"/>
      <name val="ＭＳ Ｐゴシック"/>
      <family val="2"/>
      <charset val="128"/>
    </font>
    <font>
      <b/>
      <vertAlign val="superscript"/>
      <sz val="12"/>
      <color rgb="FFFF0000"/>
      <name val="ＭＳ Ｐゴシック"/>
      <family val="3"/>
      <charset val="128"/>
    </font>
    <font>
      <u/>
      <sz val="11"/>
      <color theme="1"/>
      <name val="ＭＳ Ｐゴシック"/>
      <family val="2"/>
      <charset val="128"/>
    </font>
    <font>
      <sz val="10"/>
      <color theme="1"/>
      <name val="ＭＳ Ｐゴシック"/>
      <family val="3"/>
      <charset val="128"/>
      <scheme val="minor"/>
    </font>
    <font>
      <sz val="11"/>
      <color theme="1"/>
      <name val="ＭＳ Ｐゴシック"/>
      <family val="3"/>
      <charset val="128"/>
      <scheme val="minor"/>
    </font>
  </fonts>
  <fills count="14">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rgb="FFFFFFCC"/>
        <bgColor indexed="64"/>
      </patternFill>
    </fill>
    <fill>
      <patternFill patternType="solid">
        <fgColor rgb="FFCCFFCC"/>
        <bgColor indexed="64"/>
      </patternFill>
    </fill>
    <fill>
      <patternFill patternType="solid">
        <fgColor theme="8" tint="0.59999389629810485"/>
        <bgColor indexed="64"/>
      </patternFill>
    </fill>
    <fill>
      <patternFill patternType="solid">
        <fgColor rgb="FF00B0F0"/>
        <bgColor indexed="64"/>
      </patternFill>
    </fill>
    <fill>
      <patternFill patternType="solid">
        <fgColor indexed="22"/>
        <bgColor indexed="0"/>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FF0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top/>
      <bottom style="dashDot">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6" tint="-0.499984740745262"/>
      </left>
      <right/>
      <top style="thin">
        <color indexed="64"/>
      </top>
      <bottom/>
      <diagonal/>
    </border>
    <border>
      <left style="thin">
        <color theme="0"/>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medium">
        <color indexed="64"/>
      </left>
      <right style="medium">
        <color indexed="64"/>
      </right>
      <top style="medium">
        <color indexed="64"/>
      </top>
      <bottom/>
      <diagonal/>
    </border>
    <border>
      <left style="thin">
        <color indexed="8"/>
      </left>
      <right/>
      <top style="thin">
        <color indexed="8"/>
      </top>
      <bottom/>
      <diagonal/>
    </border>
    <border>
      <left style="thin">
        <color theme="0"/>
      </left>
      <right/>
      <top style="thin">
        <color theme="0"/>
      </top>
      <bottom style="thin">
        <color theme="0"/>
      </bottom>
      <diagonal/>
    </border>
    <border>
      <left/>
      <right/>
      <top style="thin">
        <color theme="0"/>
      </top>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indexed="64"/>
      </top>
      <bottom style="thin">
        <color theme="0"/>
      </bottom>
      <diagonal/>
    </border>
    <border>
      <left/>
      <right style="thin">
        <color theme="0"/>
      </right>
      <top style="thin">
        <color indexed="64"/>
      </top>
      <bottom/>
      <diagonal/>
    </border>
    <border>
      <left style="thin">
        <color indexed="64"/>
      </left>
      <right/>
      <top/>
      <bottom/>
      <diagonal/>
    </border>
    <border>
      <left/>
      <right style="thin">
        <color theme="0"/>
      </right>
      <top/>
      <bottom/>
      <diagonal/>
    </border>
    <border>
      <left style="thin">
        <color indexed="64"/>
      </left>
      <right/>
      <top/>
      <bottom style="thin">
        <color theme="0"/>
      </bottom>
      <diagonal/>
    </border>
    <border>
      <left/>
      <right style="thin">
        <color theme="0"/>
      </right>
      <top/>
      <bottom style="thin">
        <color theme="0"/>
      </bottom>
      <diagonal/>
    </border>
    <border>
      <left style="thin">
        <color indexed="64"/>
      </left>
      <right/>
      <top style="thin">
        <color theme="0"/>
      </top>
      <bottom/>
      <diagonal/>
    </border>
    <border>
      <left/>
      <right style="thin">
        <color theme="0"/>
      </right>
      <top style="thin">
        <color theme="0"/>
      </top>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top/>
      <bottom style="thin">
        <color theme="0"/>
      </bottom>
      <diagonal/>
    </border>
    <border>
      <left style="thin">
        <color theme="0"/>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style="thin">
        <color indexed="64"/>
      </bottom>
      <diagonal/>
    </border>
    <border>
      <left style="thin">
        <color theme="0"/>
      </left>
      <right/>
      <top/>
      <bottom style="thin">
        <color theme="0"/>
      </bottom>
      <diagonal/>
    </border>
    <border>
      <left style="thin">
        <color theme="0"/>
      </left>
      <right/>
      <top style="thin">
        <color theme="0"/>
      </top>
      <bottom/>
      <diagonal/>
    </border>
    <border>
      <left style="thin">
        <color theme="0"/>
      </left>
      <right/>
      <top style="thin">
        <color indexed="64"/>
      </top>
      <bottom style="thin">
        <color indexed="64"/>
      </bottom>
      <diagonal/>
    </border>
    <border>
      <left style="thin">
        <color theme="0"/>
      </left>
      <right/>
      <top style="thin">
        <color indexed="64"/>
      </top>
      <bottom/>
      <diagonal/>
    </border>
    <border>
      <left style="thin">
        <color theme="0"/>
      </left>
      <right/>
      <top/>
      <bottom style="thin">
        <color auto="1"/>
      </bottom>
      <diagonal/>
    </border>
    <border>
      <left style="medium">
        <color indexed="64"/>
      </left>
      <right style="medium">
        <color indexed="64"/>
      </right>
      <top/>
      <bottom/>
      <diagonal/>
    </border>
    <border>
      <left style="thin">
        <color auto="1"/>
      </left>
      <right/>
      <top style="thin">
        <color indexed="64"/>
      </top>
      <bottom style="thin">
        <color theme="0"/>
      </bottom>
      <diagonal/>
    </border>
    <border>
      <left style="thin">
        <color auto="1"/>
      </left>
      <right/>
      <top style="thin">
        <color theme="0"/>
      </top>
      <bottom style="thin">
        <color theme="0"/>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theme="0"/>
      </left>
      <right/>
      <top/>
      <bottom/>
      <diagonal/>
    </border>
  </borders>
  <cellStyleXfs count="5">
    <xf numFmtId="0" fontId="0" fillId="0" borderId="0">
      <alignment vertical="center"/>
    </xf>
    <xf numFmtId="0" fontId="18" fillId="0" borderId="0" applyNumberFormat="0" applyFill="0" applyBorder="0" applyAlignment="0" applyProtection="0">
      <alignment vertical="top"/>
      <protection locked="0"/>
    </xf>
    <xf numFmtId="0" fontId="19" fillId="0" borderId="0">
      <alignment vertical="center"/>
    </xf>
    <xf numFmtId="0" fontId="7" fillId="0" borderId="0"/>
    <xf numFmtId="0" fontId="6" fillId="0" borderId="0">
      <alignment vertical="center"/>
    </xf>
  </cellStyleXfs>
  <cellXfs count="574">
    <xf numFmtId="0" fontId="0" fillId="0" borderId="0" xfId="0">
      <alignment vertical="center"/>
    </xf>
    <xf numFmtId="0" fontId="11" fillId="0" borderId="0" xfId="2" applyFont="1" applyAlignment="1" applyProtection="1">
      <alignment horizontal="centerContinuous" vertical="center"/>
    </xf>
    <xf numFmtId="0" fontId="11" fillId="0" borderId="0" xfId="2" applyFont="1" applyProtection="1">
      <alignment vertical="center"/>
    </xf>
    <xf numFmtId="0" fontId="19" fillId="0" borderId="0" xfId="2" applyFont="1" applyAlignment="1" applyProtection="1">
      <alignment vertical="center"/>
    </xf>
    <xf numFmtId="0" fontId="19" fillId="0" borderId="0" xfId="2" applyProtection="1">
      <alignment vertical="center"/>
    </xf>
    <xf numFmtId="0" fontId="12" fillId="0" borderId="0" xfId="2" applyFont="1" applyFill="1" applyBorder="1" applyProtection="1">
      <alignment vertical="center"/>
    </xf>
    <xf numFmtId="0" fontId="19" fillId="0" borderId="0" xfId="2" applyBorder="1" applyProtection="1">
      <alignment vertical="center"/>
    </xf>
    <xf numFmtId="0" fontId="19" fillId="0" borderId="0" xfId="2" applyBorder="1" applyAlignment="1" applyProtection="1">
      <alignment vertical="center"/>
    </xf>
    <xf numFmtId="0" fontId="19" fillId="0" borderId="0" xfId="2" applyAlignment="1" applyProtection="1">
      <alignment vertical="center"/>
    </xf>
    <xf numFmtId="0" fontId="19" fillId="0" borderId="3" xfId="2" applyFont="1" applyFill="1" applyBorder="1" applyAlignment="1" applyProtection="1">
      <alignment vertical="center"/>
    </xf>
    <xf numFmtId="0" fontId="19" fillId="0" borderId="0" xfId="2" applyFont="1" applyFill="1" applyBorder="1" applyAlignment="1" applyProtection="1">
      <alignment vertical="center"/>
    </xf>
    <xf numFmtId="0" fontId="19" fillId="0" borderId="0" xfId="2" applyFont="1" applyFill="1" applyBorder="1" applyProtection="1">
      <alignment vertical="center"/>
    </xf>
    <xf numFmtId="0" fontId="12" fillId="0" borderId="5" xfId="2" applyFont="1" applyBorder="1" applyAlignment="1" applyProtection="1">
      <alignment vertical="center"/>
    </xf>
    <xf numFmtId="0" fontId="12" fillId="0" borderId="1" xfId="2" applyFont="1" applyBorder="1" applyAlignment="1" applyProtection="1">
      <alignment horizontal="center" vertical="center"/>
    </xf>
    <xf numFmtId="0" fontId="19" fillId="0" borderId="0" xfId="2" applyAlignment="1" applyProtection="1">
      <alignment horizontal="center" vertical="center"/>
    </xf>
    <xf numFmtId="0" fontId="19" fillId="0" borderId="0" xfId="2" applyAlignment="1">
      <alignment horizontal="center" vertical="center"/>
    </xf>
    <xf numFmtId="0" fontId="20" fillId="0" borderId="0" xfId="2" applyFont="1" applyAlignment="1">
      <alignment horizontal="center" vertical="center"/>
    </xf>
    <xf numFmtId="0" fontId="19" fillId="0" borderId="0" xfId="2" applyAlignment="1">
      <alignment vertical="center"/>
    </xf>
    <xf numFmtId="0" fontId="12" fillId="0" borderId="0" xfId="2" applyFont="1">
      <alignment vertical="center"/>
    </xf>
    <xf numFmtId="177" fontId="19" fillId="0" borderId="0" xfId="2" applyNumberFormat="1">
      <alignment vertical="center"/>
    </xf>
    <xf numFmtId="0" fontId="19" fillId="0" borderId="0" xfId="2">
      <alignment vertical="center"/>
    </xf>
    <xf numFmtId="0" fontId="20" fillId="0" borderId="0" xfId="2" applyFont="1">
      <alignment vertical="center"/>
    </xf>
    <xf numFmtId="0" fontId="13" fillId="0" borderId="0" xfId="2" applyFont="1">
      <alignment vertical="center"/>
    </xf>
    <xf numFmtId="0" fontId="21" fillId="0" borderId="0" xfId="2" applyFont="1" applyProtection="1">
      <alignment vertical="center"/>
    </xf>
    <xf numFmtId="0" fontId="23" fillId="0" borderId="0" xfId="2" applyFont="1" applyProtection="1">
      <alignment vertical="center"/>
    </xf>
    <xf numFmtId="0" fontId="24" fillId="0" borderId="0" xfId="2" applyFont="1" applyProtection="1">
      <alignment vertical="center"/>
    </xf>
    <xf numFmtId="0" fontId="23" fillId="0" borderId="0" xfId="2" applyFont="1" applyAlignment="1" applyProtection="1">
      <alignment horizontal="left" vertical="center"/>
    </xf>
    <xf numFmtId="0" fontId="14" fillId="0" borderId="0" xfId="2" applyFont="1" applyAlignment="1" applyProtection="1">
      <alignment horizontal="left" vertical="center"/>
    </xf>
    <xf numFmtId="0" fontId="19" fillId="0" borderId="0" xfId="2" applyFill="1" applyBorder="1" applyAlignment="1" applyProtection="1">
      <alignment horizontal="center" vertical="center"/>
    </xf>
    <xf numFmtId="0" fontId="19" fillId="0" borderId="0" xfId="2" applyFill="1" applyBorder="1" applyProtection="1">
      <alignment vertical="center"/>
    </xf>
    <xf numFmtId="0" fontId="12" fillId="0" borderId="5" xfId="2" applyFont="1" applyBorder="1" applyAlignment="1" applyProtection="1">
      <alignment horizontal="left" vertical="center"/>
    </xf>
    <xf numFmtId="0" fontId="20" fillId="0" borderId="0" xfId="2" applyFont="1" applyProtection="1">
      <alignment vertical="center"/>
    </xf>
    <xf numFmtId="0" fontId="0" fillId="0" borderId="0" xfId="0" applyFill="1" applyBorder="1" applyAlignment="1" applyProtection="1">
      <alignment vertical="center" wrapText="1"/>
    </xf>
    <xf numFmtId="0" fontId="13" fillId="0" borderId="0" xfId="2" applyFont="1" applyProtection="1">
      <alignment vertical="center"/>
    </xf>
    <xf numFmtId="0" fontId="0" fillId="0" borderId="0" xfId="0" applyFill="1" applyBorder="1" applyAlignment="1">
      <alignment vertical="center" wrapText="1"/>
    </xf>
    <xf numFmtId="0" fontId="20" fillId="0" borderId="0" xfId="2" applyFont="1" applyAlignment="1" applyProtection="1">
      <alignment vertical="center"/>
    </xf>
    <xf numFmtId="0" fontId="19" fillId="0" borderId="0" xfId="2" applyFont="1" applyBorder="1" applyAlignment="1" applyProtection="1">
      <alignment vertical="center"/>
    </xf>
    <xf numFmtId="0" fontId="19" fillId="0" borderId="0" xfId="2" applyFont="1" applyProtection="1">
      <alignment vertical="center"/>
    </xf>
    <xf numFmtId="0" fontId="20" fillId="0" borderId="0" xfId="2" applyFont="1" applyFill="1" applyBorder="1" applyAlignment="1" applyProtection="1">
      <alignment horizontal="center" vertical="center"/>
    </xf>
    <xf numFmtId="0" fontId="8" fillId="0" borderId="0" xfId="2" applyFont="1" applyProtection="1">
      <alignment vertical="center"/>
    </xf>
    <xf numFmtId="0" fontId="7" fillId="0" borderId="0" xfId="2" applyFont="1" applyProtection="1">
      <alignment vertical="center"/>
    </xf>
    <xf numFmtId="0" fontId="19" fillId="0" borderId="9" xfId="2" applyBorder="1" applyProtection="1">
      <alignment vertical="center"/>
      <protection locked="0"/>
    </xf>
    <xf numFmtId="0" fontId="19" fillId="0" borderId="8" xfId="2" applyBorder="1" applyProtection="1">
      <alignment vertical="center"/>
      <protection locked="0"/>
    </xf>
    <xf numFmtId="0" fontId="26" fillId="0" borderId="0" xfId="2" applyFont="1" applyProtection="1">
      <alignment vertical="center"/>
    </xf>
    <xf numFmtId="0" fontId="25" fillId="0" borderId="0" xfId="2" applyFont="1" applyProtection="1">
      <alignment vertical="center"/>
    </xf>
    <xf numFmtId="0" fontId="15" fillId="0" borderId="5" xfId="2" applyFont="1" applyBorder="1" applyAlignment="1" applyProtection="1">
      <alignment vertical="center"/>
    </xf>
    <xf numFmtId="0" fontId="26" fillId="0" borderId="0" xfId="2" applyFont="1" applyFill="1" applyBorder="1" applyProtection="1">
      <alignment vertical="center"/>
    </xf>
    <xf numFmtId="0" fontId="19" fillId="0" borderId="10" xfId="2" applyBorder="1" applyAlignment="1" applyProtection="1">
      <alignment vertical="center"/>
    </xf>
    <xf numFmtId="0" fontId="19" fillId="0" borderId="10" xfId="2" applyBorder="1" applyProtection="1">
      <alignment vertical="center"/>
    </xf>
    <xf numFmtId="0" fontId="12" fillId="5" borderId="5" xfId="2" applyFont="1" applyFill="1" applyBorder="1" applyAlignment="1" applyProtection="1">
      <alignment horizontal="left" vertical="center"/>
      <protection locked="0"/>
    </xf>
    <xf numFmtId="0" fontId="19" fillId="0" borderId="0" xfId="2" applyFill="1" applyBorder="1" applyAlignment="1" applyProtection="1">
      <alignment horizontal="left" vertical="center"/>
    </xf>
    <xf numFmtId="0" fontId="19" fillId="0" borderId="4" xfId="2" applyFill="1" applyBorder="1" applyAlignment="1" applyProtection="1">
      <alignment horizontal="left" vertical="center"/>
    </xf>
    <xf numFmtId="0" fontId="30" fillId="0" borderId="0" xfId="2" applyFont="1" applyProtection="1">
      <alignment vertical="center"/>
    </xf>
    <xf numFmtId="0" fontId="0" fillId="0" borderId="6" xfId="0" applyBorder="1" applyAlignment="1" applyProtection="1">
      <alignment vertical="center" wrapText="1"/>
      <protection locked="0"/>
    </xf>
    <xf numFmtId="0" fontId="32" fillId="7" borderId="1" xfId="2" applyFont="1" applyFill="1" applyBorder="1" applyAlignment="1">
      <alignment horizontal="center" vertical="center"/>
    </xf>
    <xf numFmtId="177" fontId="32" fillId="7" borderId="1" xfId="2" applyNumberFormat="1" applyFont="1" applyFill="1" applyBorder="1" applyAlignment="1">
      <alignment horizontal="center" vertical="center"/>
    </xf>
    <xf numFmtId="0" fontId="32" fillId="6" borderId="1" xfId="2" applyFont="1" applyFill="1" applyBorder="1" applyAlignment="1">
      <alignment vertical="center"/>
    </xf>
    <xf numFmtId="0" fontId="12" fillId="6" borderId="1" xfId="2" applyFont="1" applyFill="1" applyBorder="1" applyAlignment="1">
      <alignment vertical="center"/>
    </xf>
    <xf numFmtId="177" fontId="12" fillId="6" borderId="1" xfId="2" applyNumberFormat="1" applyFont="1" applyFill="1" applyBorder="1" applyAlignment="1">
      <alignment vertical="center"/>
    </xf>
    <xf numFmtId="0" fontId="12" fillId="6" borderId="1" xfId="2" applyFont="1" applyFill="1" applyBorder="1" applyAlignment="1">
      <alignment horizontal="center" vertical="center"/>
    </xf>
    <xf numFmtId="0" fontId="19" fillId="6" borderId="1" xfId="2" applyFill="1" applyBorder="1" applyAlignment="1">
      <alignment vertical="center"/>
    </xf>
    <xf numFmtId="0" fontId="12" fillId="0" borderId="1" xfId="2" applyFont="1" applyBorder="1">
      <alignment vertical="center"/>
    </xf>
    <xf numFmtId="177" fontId="19" fillId="0" borderId="1" xfId="2" applyNumberFormat="1" applyBorder="1">
      <alignment vertical="center"/>
    </xf>
    <xf numFmtId="0" fontId="19" fillId="0" borderId="1" xfId="2" applyBorder="1" applyAlignment="1">
      <alignment horizontal="center" vertical="center"/>
    </xf>
    <xf numFmtId="0" fontId="20" fillId="0" borderId="1" xfId="2" applyFont="1" applyBorder="1" applyAlignment="1">
      <alignment vertical="center" wrapText="1"/>
    </xf>
    <xf numFmtId="0" fontId="12" fillId="0" borderId="1" xfId="2" applyFont="1" applyBorder="1" applyAlignment="1">
      <alignment vertical="center"/>
    </xf>
    <xf numFmtId="177" fontId="12" fillId="0" borderId="1" xfId="2" applyNumberFormat="1" applyFont="1" applyBorder="1" applyAlignment="1">
      <alignment vertical="center"/>
    </xf>
    <xf numFmtId="0" fontId="12" fillId="0" borderId="1" xfId="2" applyFont="1" applyBorder="1" applyAlignment="1">
      <alignment horizontal="center" vertical="center"/>
    </xf>
    <xf numFmtId="0" fontId="19" fillId="0" borderId="1" xfId="2" applyBorder="1" applyAlignment="1">
      <alignment vertical="center"/>
    </xf>
    <xf numFmtId="0" fontId="20" fillId="0" borderId="1" xfId="2" applyFont="1" applyBorder="1" applyAlignment="1">
      <alignment vertical="center"/>
    </xf>
    <xf numFmtId="0" fontId="12" fillId="0" borderId="1" xfId="2" applyFont="1" applyFill="1" applyBorder="1">
      <alignment vertical="center"/>
    </xf>
    <xf numFmtId="0" fontId="19" fillId="0" borderId="1" xfId="2" applyBorder="1">
      <alignment vertical="center"/>
    </xf>
    <xf numFmtId="0" fontId="20" fillId="0" borderId="1" xfId="2" applyFont="1" applyBorder="1">
      <alignment vertical="center"/>
    </xf>
    <xf numFmtId="0" fontId="33" fillId="0" borderId="1" xfId="2" applyFont="1" applyBorder="1" applyAlignment="1">
      <alignment vertical="center" wrapText="1"/>
    </xf>
    <xf numFmtId="0" fontId="12" fillId="6" borderId="1" xfId="2" applyFont="1" applyFill="1" applyBorder="1">
      <alignment vertical="center"/>
    </xf>
    <xf numFmtId="177" fontId="19" fillId="6" borderId="1" xfId="2" applyNumberFormat="1" applyFill="1" applyBorder="1">
      <alignment vertical="center"/>
    </xf>
    <xf numFmtId="0" fontId="19" fillId="6" borderId="1" xfId="2" applyFill="1" applyBorder="1" applyAlignment="1">
      <alignment horizontal="center" vertical="center"/>
    </xf>
    <xf numFmtId="0" fontId="32" fillId="6" borderId="1" xfId="2" applyFont="1" applyFill="1" applyBorder="1">
      <alignment vertical="center"/>
    </xf>
    <xf numFmtId="0" fontId="19" fillId="6" borderId="1" xfId="2" applyFill="1" applyBorder="1">
      <alignment vertical="center"/>
    </xf>
    <xf numFmtId="0" fontId="20" fillId="0" borderId="1" xfId="2" applyFont="1" applyFill="1" applyBorder="1" applyAlignment="1">
      <alignment vertical="center" wrapText="1"/>
    </xf>
    <xf numFmtId="0" fontId="33" fillId="0" borderId="0" xfId="2" applyFont="1">
      <alignment vertical="center"/>
    </xf>
    <xf numFmtId="0" fontId="34" fillId="0" borderId="0" xfId="2" applyFont="1">
      <alignment vertical="center"/>
    </xf>
    <xf numFmtId="0" fontId="35" fillId="0" borderId="0" xfId="2" applyFont="1">
      <alignment vertical="center"/>
    </xf>
    <xf numFmtId="0" fontId="0" fillId="0" borderId="30" xfId="0" applyBorder="1">
      <alignment vertical="center"/>
    </xf>
    <xf numFmtId="0" fontId="26" fillId="0" borderId="0" xfId="0" applyFont="1" applyBorder="1" applyAlignment="1" applyProtection="1">
      <alignment vertical="center"/>
    </xf>
    <xf numFmtId="0" fontId="36" fillId="0" borderId="0" xfId="0" applyFont="1" applyBorder="1" applyAlignment="1" applyProtection="1">
      <alignment horizontal="right" vertical="center"/>
    </xf>
    <xf numFmtId="177" fontId="20" fillId="0" borderId="0" xfId="2" applyNumberFormat="1" applyFont="1" applyFill="1" applyBorder="1" applyAlignment="1" applyProtection="1">
      <alignment vertical="center"/>
    </xf>
    <xf numFmtId="177" fontId="19" fillId="0" borderId="0" xfId="2" applyNumberFormat="1" applyFill="1" applyBorder="1" applyAlignment="1" applyProtection="1">
      <alignment vertical="center"/>
    </xf>
    <xf numFmtId="0" fontId="20" fillId="0" borderId="0" xfId="0" applyFont="1" applyBorder="1" applyAlignment="1" applyProtection="1">
      <alignment vertical="top"/>
    </xf>
    <xf numFmtId="0" fontId="0" fillId="0" borderId="0" xfId="0" applyBorder="1" applyAlignment="1" applyProtection="1">
      <alignment vertical="center"/>
    </xf>
    <xf numFmtId="0" fontId="19" fillId="0" borderId="0" xfId="2" applyFill="1" applyBorder="1" applyAlignment="1" applyProtection="1">
      <alignment vertical="center"/>
    </xf>
    <xf numFmtId="0" fontId="0" fillId="0" borderId="0" xfId="0" applyFont="1" applyBorder="1" applyAlignment="1" applyProtection="1">
      <alignment vertical="center"/>
    </xf>
    <xf numFmtId="0" fontId="22" fillId="0" borderId="0" xfId="2" applyFont="1" applyFill="1" applyBorder="1" applyAlignment="1" applyProtection="1">
      <alignment vertical="center" shrinkToFit="1"/>
    </xf>
    <xf numFmtId="0" fontId="20" fillId="0" borderId="0" xfId="0" applyFont="1" applyAlignment="1" applyProtection="1">
      <alignment vertical="top"/>
    </xf>
    <xf numFmtId="0" fontId="20" fillId="0" borderId="0" xfId="0" applyFont="1" applyFill="1" applyBorder="1" applyAlignment="1" applyProtection="1">
      <alignment vertical="top"/>
    </xf>
    <xf numFmtId="0" fontId="20" fillId="0" borderId="10" xfId="0" applyFont="1" applyBorder="1" applyAlignment="1" applyProtection="1">
      <alignment vertical="top"/>
    </xf>
    <xf numFmtId="0" fontId="0" fillId="0" borderId="10" xfId="0" applyBorder="1" applyAlignment="1" applyProtection="1">
      <alignment vertical="center"/>
    </xf>
    <xf numFmtId="0" fontId="0" fillId="0" borderId="10" xfId="0" applyBorder="1" applyAlignment="1" applyProtection="1">
      <alignment vertical="center" wrapText="1"/>
    </xf>
    <xf numFmtId="0" fontId="15" fillId="0" borderId="1" xfId="2" applyFont="1" applyBorder="1">
      <alignment vertical="center"/>
    </xf>
    <xf numFmtId="49" fontId="19" fillId="2" borderId="1" xfId="2" applyNumberFormat="1" applyFill="1" applyBorder="1" applyProtection="1">
      <alignment vertical="center"/>
    </xf>
    <xf numFmtId="0" fontId="39" fillId="0" borderId="0" xfId="2" applyFont="1" applyProtection="1">
      <alignment vertical="center"/>
    </xf>
    <xf numFmtId="0" fontId="40" fillId="0" borderId="0" xfId="2" applyFont="1" applyProtection="1">
      <alignment vertical="center"/>
    </xf>
    <xf numFmtId="0" fontId="38" fillId="0" borderId="0" xfId="2" applyFont="1" applyProtection="1">
      <alignment vertical="center"/>
    </xf>
    <xf numFmtId="49" fontId="25" fillId="0" borderId="0" xfId="2" applyNumberFormat="1" applyFont="1" applyFill="1" applyBorder="1" applyAlignment="1" applyProtection="1">
      <alignment vertical="center" wrapText="1"/>
      <protection locked="0"/>
    </xf>
    <xf numFmtId="49" fontId="26" fillId="0" borderId="0" xfId="0" applyNumberFormat="1" applyFont="1" applyFill="1" applyBorder="1" applyAlignment="1" applyProtection="1">
      <alignment vertical="center" wrapText="1"/>
      <protection locked="0"/>
    </xf>
    <xf numFmtId="49" fontId="0" fillId="0" borderId="0" xfId="0" applyNumberFormat="1" applyFill="1" applyBorder="1" applyAlignment="1" applyProtection="1">
      <alignment vertical="center" wrapText="1"/>
      <protection locked="0"/>
    </xf>
    <xf numFmtId="0" fontId="6" fillId="0" borderId="30" xfId="4" applyBorder="1">
      <alignment vertical="center"/>
    </xf>
    <xf numFmtId="0" fontId="6" fillId="0" borderId="32" xfId="4" applyBorder="1">
      <alignment vertical="center"/>
    </xf>
    <xf numFmtId="0" fontId="6" fillId="0" borderId="30" xfId="4" applyBorder="1" applyAlignment="1">
      <alignment horizontal="center" vertical="center"/>
    </xf>
    <xf numFmtId="0" fontId="6" fillId="0" borderId="0" xfId="4">
      <alignment vertical="center"/>
    </xf>
    <xf numFmtId="0" fontId="6" fillId="9" borderId="1" xfId="4" applyFill="1" applyBorder="1" applyAlignment="1">
      <alignment horizontal="center" vertical="center" wrapText="1"/>
    </xf>
    <xf numFmtId="0" fontId="6" fillId="0" borderId="33" xfId="4" applyBorder="1" applyAlignment="1">
      <alignment horizontal="center" vertical="center"/>
    </xf>
    <xf numFmtId="0" fontId="6" fillId="10" borderId="1" xfId="4" applyFill="1" applyBorder="1" applyAlignment="1">
      <alignment horizontal="center" vertical="center" wrapText="1"/>
    </xf>
    <xf numFmtId="0" fontId="6" fillId="11" borderId="1" xfId="4" applyFill="1" applyBorder="1" applyAlignment="1">
      <alignment horizontal="center" vertical="center" wrapText="1"/>
    </xf>
    <xf numFmtId="0" fontId="6" fillId="12" borderId="1" xfId="4" applyFill="1" applyBorder="1" applyAlignment="1">
      <alignment horizontal="center" vertical="center" wrapText="1"/>
    </xf>
    <xf numFmtId="0" fontId="6" fillId="0" borderId="34" xfId="4" applyBorder="1" applyAlignment="1">
      <alignment horizontal="center" vertical="center"/>
    </xf>
    <xf numFmtId="0" fontId="6" fillId="0" borderId="0" xfId="4" applyAlignment="1">
      <alignment horizontal="center" vertical="center"/>
    </xf>
    <xf numFmtId="0" fontId="6" fillId="0" borderId="35" xfId="4" applyBorder="1">
      <alignment vertical="center"/>
    </xf>
    <xf numFmtId="0" fontId="6" fillId="9" borderId="1" xfId="4" applyFill="1" applyBorder="1" applyAlignment="1">
      <alignment vertical="center"/>
    </xf>
    <xf numFmtId="0" fontId="6" fillId="0" borderId="34" xfId="4" applyBorder="1">
      <alignment vertical="center"/>
    </xf>
    <xf numFmtId="0" fontId="6" fillId="0" borderId="36" xfId="4" applyBorder="1">
      <alignment vertical="center"/>
    </xf>
    <xf numFmtId="0" fontId="6" fillId="9" borderId="1" xfId="4" applyFill="1" applyBorder="1">
      <alignment vertical="center"/>
    </xf>
    <xf numFmtId="0" fontId="6" fillId="0" borderId="0" xfId="4" applyFill="1" applyBorder="1">
      <alignment vertical="center"/>
    </xf>
    <xf numFmtId="0" fontId="6" fillId="0" borderId="0" xfId="4" applyFill="1">
      <alignment vertical="center"/>
    </xf>
    <xf numFmtId="0" fontId="6" fillId="0" borderId="0" xfId="4" applyBorder="1">
      <alignment vertical="center"/>
    </xf>
    <xf numFmtId="0" fontId="6" fillId="0" borderId="0" xfId="4" applyBorder="1" applyAlignment="1">
      <alignment horizontal="center" vertical="center"/>
    </xf>
    <xf numFmtId="49" fontId="26" fillId="0" borderId="1" xfId="0" applyNumberFormat="1" applyFont="1" applyBorder="1">
      <alignment vertical="center"/>
    </xf>
    <xf numFmtId="0" fontId="16" fillId="8" borderId="38" xfId="3" applyFont="1" applyFill="1" applyBorder="1" applyAlignment="1">
      <alignment horizontal="center"/>
    </xf>
    <xf numFmtId="0" fontId="19" fillId="0" borderId="1" xfId="2" applyBorder="1" applyProtection="1">
      <alignment vertical="center"/>
    </xf>
    <xf numFmtId="49" fontId="26" fillId="0" borderId="2" xfId="0" applyNumberFormat="1" applyFont="1" applyFill="1" applyBorder="1">
      <alignment vertical="center"/>
    </xf>
    <xf numFmtId="0" fontId="16" fillId="8" borderId="1" xfId="3" applyFont="1" applyFill="1" applyBorder="1" applyAlignment="1">
      <alignment horizontal="center"/>
    </xf>
    <xf numFmtId="49" fontId="46" fillId="5" borderId="37" xfId="2" applyNumberFormat="1" applyFont="1" applyFill="1" applyBorder="1" applyAlignment="1" applyProtection="1">
      <alignment horizontal="left" vertical="center" wrapText="1"/>
      <protection locked="0"/>
    </xf>
    <xf numFmtId="0" fontId="20" fillId="0" borderId="1" xfId="2" applyFont="1" applyBorder="1" applyProtection="1">
      <alignment vertical="center"/>
    </xf>
    <xf numFmtId="0" fontId="0" fillId="0" borderId="0" xfId="0" applyFill="1" applyBorder="1" applyAlignment="1">
      <alignment horizontal="center" vertical="center" wrapText="1"/>
    </xf>
    <xf numFmtId="0" fontId="19" fillId="0" borderId="0" xfId="2" applyFill="1" applyBorder="1" applyAlignment="1" applyProtection="1">
      <alignment vertical="center" wrapText="1"/>
    </xf>
    <xf numFmtId="0" fontId="5" fillId="0" borderId="0" xfId="4" applyFont="1" applyAlignment="1">
      <alignment horizontal="center" vertical="center"/>
    </xf>
    <xf numFmtId="0" fontId="5" fillId="0" borderId="0" xfId="4" applyFont="1">
      <alignment vertical="center"/>
    </xf>
    <xf numFmtId="0" fontId="3" fillId="9" borderId="1" xfId="4" applyFont="1" applyFill="1" applyBorder="1" applyAlignment="1">
      <alignment vertical="center"/>
    </xf>
    <xf numFmtId="0" fontId="3" fillId="0" borderId="33" xfId="4" applyFont="1" applyBorder="1" applyAlignment="1">
      <alignment horizontal="center" vertical="center"/>
    </xf>
    <xf numFmtId="0" fontId="47" fillId="0" borderId="0" xfId="4" applyFont="1" applyAlignment="1">
      <alignment horizontal="right" vertical="center"/>
    </xf>
    <xf numFmtId="0" fontId="48" fillId="0" borderId="30" xfId="4" applyFont="1" applyBorder="1" applyAlignment="1">
      <alignment horizontal="center" vertical="center"/>
    </xf>
    <xf numFmtId="0" fontId="2" fillId="0" borderId="0" xfId="4" applyFont="1">
      <alignment vertical="center"/>
    </xf>
    <xf numFmtId="0" fontId="44" fillId="0" borderId="0" xfId="4" applyFont="1">
      <alignment vertical="center"/>
    </xf>
    <xf numFmtId="0" fontId="2" fillId="0" borderId="30" xfId="4" applyFont="1" applyBorder="1" applyAlignment="1">
      <alignment horizontal="center" vertical="center" wrapText="1"/>
    </xf>
    <xf numFmtId="0" fontId="2" fillId="0" borderId="0" xfId="4" applyFont="1" applyAlignment="1">
      <alignment horizontal="center" vertical="center" wrapText="1"/>
    </xf>
    <xf numFmtId="0" fontId="28" fillId="0" borderId="30" xfId="4" applyFont="1" applyBorder="1" applyAlignment="1">
      <alignment horizontal="center" vertical="center"/>
    </xf>
    <xf numFmtId="0" fontId="49" fillId="0" borderId="30" xfId="4" applyFont="1" applyBorder="1" applyAlignment="1">
      <alignment horizontal="center" vertical="center"/>
    </xf>
    <xf numFmtId="0" fontId="49" fillId="0" borderId="0" xfId="4" applyFont="1" applyAlignment="1">
      <alignment horizontal="center" vertical="center"/>
    </xf>
    <xf numFmtId="0" fontId="52" fillId="0" borderId="0" xfId="0" applyFont="1" applyAlignment="1">
      <alignment horizontal="right" vertical="center"/>
    </xf>
    <xf numFmtId="0" fontId="26" fillId="0" borderId="0" xfId="0" applyFont="1">
      <alignment vertical="center"/>
    </xf>
    <xf numFmtId="0" fontId="0" fillId="0" borderId="39" xfId="0" applyBorder="1">
      <alignment vertical="center"/>
    </xf>
    <xf numFmtId="0" fontId="0" fillId="0" borderId="34" xfId="0" applyBorder="1">
      <alignment vertical="center"/>
    </xf>
    <xf numFmtId="0" fontId="0" fillId="0" borderId="36"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47" xfId="0" applyBorder="1">
      <alignment vertical="center"/>
    </xf>
    <xf numFmtId="0" fontId="56" fillId="0" borderId="36" xfId="0" applyFont="1" applyBorder="1">
      <alignment vertical="center"/>
    </xf>
    <xf numFmtId="0" fontId="0" fillId="0" borderId="39" xfId="0" applyBorder="1" applyAlignment="1">
      <alignment vertical="top"/>
    </xf>
    <xf numFmtId="0" fontId="0" fillId="0" borderId="45" xfId="0" applyBorder="1" applyAlignment="1">
      <alignment vertical="top"/>
    </xf>
    <xf numFmtId="0" fontId="0" fillId="0" borderId="46" xfId="0" applyBorder="1" applyAlignment="1">
      <alignment vertical="top"/>
    </xf>
    <xf numFmtId="0" fontId="0" fillId="0" borderId="34" xfId="0" applyBorder="1" applyAlignment="1">
      <alignment vertical="top"/>
    </xf>
    <xf numFmtId="0" fontId="0" fillId="0" borderId="0" xfId="0" applyAlignment="1">
      <alignment vertical="top"/>
    </xf>
    <xf numFmtId="0" fontId="56" fillId="0" borderId="58" xfId="0" applyFont="1" applyBorder="1">
      <alignment vertical="center"/>
    </xf>
    <xf numFmtId="0" fontId="0" fillId="0" borderId="58" xfId="0" applyBorder="1">
      <alignment vertical="center"/>
    </xf>
    <xf numFmtId="0" fontId="51" fillId="0" borderId="30" xfId="0" applyFont="1" applyBorder="1">
      <alignment vertical="center"/>
    </xf>
    <xf numFmtId="0" fontId="26" fillId="0" borderId="30" xfId="0" applyFont="1" applyBorder="1">
      <alignment vertical="center"/>
    </xf>
    <xf numFmtId="0" fontId="57" fillId="0" borderId="30" xfId="0" applyFont="1" applyBorder="1">
      <alignment vertical="center"/>
    </xf>
    <xf numFmtId="0" fontId="0" fillId="0" borderId="39" xfId="0" applyBorder="1" applyAlignment="1">
      <alignment horizontal="right" vertical="center"/>
    </xf>
    <xf numFmtId="0" fontId="61" fillId="0" borderId="30" xfId="0" applyFont="1" applyBorder="1">
      <alignment vertical="center"/>
    </xf>
    <xf numFmtId="0" fontId="54" fillId="0" borderId="30" xfId="0" applyFont="1" applyBorder="1">
      <alignment vertical="center"/>
    </xf>
    <xf numFmtId="0" fontId="51" fillId="0" borderId="36" xfId="0" applyFont="1" applyBorder="1">
      <alignment vertical="center"/>
    </xf>
    <xf numFmtId="0" fontId="57" fillId="0" borderId="36" xfId="0" applyFont="1" applyBorder="1">
      <alignment vertical="center"/>
    </xf>
    <xf numFmtId="49" fontId="16" fillId="8" borderId="1" xfId="3" applyNumberFormat="1" applyFont="1" applyFill="1" applyBorder="1" applyAlignment="1">
      <alignment horizontal="center"/>
    </xf>
    <xf numFmtId="0" fontId="20" fillId="0" borderId="2" xfId="2" applyFont="1" applyBorder="1" applyProtection="1">
      <alignment vertical="center"/>
    </xf>
    <xf numFmtId="177" fontId="19" fillId="3" borderId="66" xfId="2" applyNumberFormat="1" applyFill="1" applyBorder="1" applyAlignment="1" applyProtection="1">
      <alignment vertical="center"/>
      <protection locked="0"/>
    </xf>
    <xf numFmtId="49" fontId="16" fillId="8" borderId="1" xfId="3" applyNumberFormat="1" applyFont="1" applyFill="1" applyBorder="1" applyAlignment="1">
      <alignment horizontal="center" vertical="center"/>
    </xf>
    <xf numFmtId="0" fontId="28" fillId="0" borderId="0" xfId="4" applyFont="1" applyBorder="1" applyAlignment="1">
      <alignment horizontal="center" vertical="center"/>
    </xf>
    <xf numFmtId="0" fontId="1" fillId="0" borderId="0" xfId="4" applyFont="1" applyAlignment="1">
      <alignment horizontal="center" vertical="center" wrapText="1"/>
    </xf>
    <xf numFmtId="0" fontId="38" fillId="0" borderId="0" xfId="2" applyFont="1" applyAlignment="1" applyProtection="1">
      <alignment vertical="center"/>
    </xf>
    <xf numFmtId="0" fontId="44" fillId="9" borderId="6" xfId="4" applyFont="1" applyFill="1" applyBorder="1" applyAlignment="1" applyProtection="1">
      <alignment vertical="center"/>
      <protection locked="0"/>
    </xf>
    <xf numFmtId="0" fontId="24" fillId="0" borderId="0" xfId="2" applyFont="1">
      <alignment vertical="center"/>
    </xf>
    <xf numFmtId="0" fontId="0" fillId="0" borderId="0" xfId="0" applyBorder="1" applyAlignment="1" applyProtection="1">
      <alignment vertical="center" wrapText="1"/>
    </xf>
    <xf numFmtId="0" fontId="20" fillId="0" borderId="30" xfId="0" applyFont="1" applyBorder="1">
      <alignment vertical="center"/>
    </xf>
    <xf numFmtId="0" fontId="62" fillId="0" borderId="0" xfId="0" applyFont="1" applyAlignment="1">
      <alignment horizontal="right" vertical="center"/>
    </xf>
    <xf numFmtId="0" fontId="0" fillId="0" borderId="30" xfId="0" applyBorder="1" applyAlignment="1">
      <alignment horizontal="left" vertical="center"/>
    </xf>
    <xf numFmtId="0" fontId="0" fillId="0" borderId="67" xfId="0" applyBorder="1">
      <alignment vertical="center"/>
    </xf>
    <xf numFmtId="0" fontId="0" fillId="0" borderId="68" xfId="0" applyBorder="1">
      <alignment vertical="center"/>
    </xf>
    <xf numFmtId="0" fontId="0" fillId="0" borderId="55" xfId="0" applyBorder="1" applyAlignment="1">
      <alignment vertical="top"/>
    </xf>
    <xf numFmtId="0" fontId="0" fillId="0" borderId="0" xfId="0" applyFill="1" applyBorder="1" applyAlignment="1">
      <alignment horizontal="center" vertical="center"/>
    </xf>
    <xf numFmtId="0" fontId="0" fillId="0" borderId="0" xfId="0" applyFill="1" applyBorder="1" applyAlignment="1">
      <alignment vertical="center"/>
    </xf>
    <xf numFmtId="0" fontId="32" fillId="13" borderId="1" xfId="2" applyFont="1" applyFill="1" applyBorder="1" applyAlignment="1">
      <alignment horizontal="center" vertical="center"/>
    </xf>
    <xf numFmtId="0" fontId="4" fillId="10" borderId="6" xfId="4" applyFont="1" applyFill="1" applyBorder="1">
      <alignment vertical="center"/>
    </xf>
    <xf numFmtId="0" fontId="6" fillId="0" borderId="33" xfId="4" applyBorder="1">
      <alignment vertical="center"/>
    </xf>
    <xf numFmtId="0" fontId="4" fillId="10" borderId="71" xfId="4" applyFont="1" applyFill="1" applyBorder="1">
      <alignment vertical="center"/>
    </xf>
    <xf numFmtId="0" fontId="6" fillId="10" borderId="6" xfId="4" applyFill="1" applyBorder="1">
      <alignment vertical="center"/>
    </xf>
    <xf numFmtId="0" fontId="64" fillId="10" borderId="1" xfId="4" applyFont="1" applyFill="1" applyBorder="1">
      <alignment vertical="center"/>
    </xf>
    <xf numFmtId="0" fontId="6" fillId="10" borderId="37" xfId="4" applyFill="1" applyBorder="1">
      <alignment vertical="center"/>
    </xf>
    <xf numFmtId="0" fontId="44" fillId="10" borderId="71" xfId="4" applyFont="1" applyFill="1" applyBorder="1">
      <alignment vertical="center"/>
    </xf>
    <xf numFmtId="0" fontId="4" fillId="11" borderId="6" xfId="4" applyFont="1" applyFill="1" applyBorder="1">
      <alignment vertical="center"/>
    </xf>
    <xf numFmtId="0" fontId="4" fillId="12" borderId="6" xfId="4" applyFont="1" applyFill="1" applyBorder="1">
      <alignment vertical="center"/>
    </xf>
    <xf numFmtId="0" fontId="65" fillId="11" borderId="70" xfId="4" applyFont="1" applyFill="1" applyBorder="1">
      <alignment vertical="center"/>
    </xf>
    <xf numFmtId="0" fontId="65" fillId="11" borderId="1" xfId="4" applyFont="1" applyFill="1" applyBorder="1">
      <alignment vertical="center"/>
    </xf>
    <xf numFmtId="0" fontId="65" fillId="12" borderId="70" xfId="4" applyFont="1" applyFill="1" applyBorder="1">
      <alignment vertical="center"/>
    </xf>
    <xf numFmtId="0" fontId="4" fillId="11" borderId="71" xfId="4" applyFont="1" applyFill="1" applyBorder="1">
      <alignment vertical="center"/>
    </xf>
    <xf numFmtId="0" fontId="4" fillId="12" borderId="37" xfId="4" applyFont="1" applyFill="1" applyBorder="1">
      <alignment vertical="center"/>
    </xf>
    <xf numFmtId="0" fontId="66" fillId="0" borderId="34" xfId="4" applyFont="1" applyBorder="1">
      <alignment vertical="center"/>
    </xf>
    <xf numFmtId="0" fontId="1" fillId="0" borderId="0" xfId="4" applyFont="1">
      <alignment vertical="center"/>
    </xf>
    <xf numFmtId="0" fontId="1" fillId="0" borderId="0" xfId="4" applyFont="1" applyAlignment="1">
      <alignment horizontal="center" vertical="center"/>
    </xf>
    <xf numFmtId="0" fontId="6" fillId="0" borderId="11" xfId="4" applyFill="1" applyBorder="1">
      <alignment vertical="center"/>
    </xf>
    <xf numFmtId="0" fontId="4" fillId="0" borderId="11" xfId="4" applyFont="1" applyFill="1" applyBorder="1">
      <alignment vertical="center"/>
    </xf>
    <xf numFmtId="0" fontId="67" fillId="12" borderId="1" xfId="4" applyFont="1" applyFill="1" applyBorder="1">
      <alignment vertical="center"/>
    </xf>
    <xf numFmtId="0" fontId="48" fillId="0" borderId="33" xfId="4" applyFont="1" applyBorder="1" applyAlignment="1">
      <alignment horizontal="center" vertical="center"/>
    </xf>
    <xf numFmtId="0" fontId="1" fillId="0" borderId="30" xfId="4" applyFont="1" applyBorder="1" applyAlignment="1">
      <alignment horizontal="center" vertical="center" wrapText="1"/>
    </xf>
    <xf numFmtId="0" fontId="68" fillId="0" borderId="30" xfId="4" applyFont="1" applyBorder="1" applyAlignment="1">
      <alignment horizontal="center" vertical="center"/>
    </xf>
    <xf numFmtId="0" fontId="6" fillId="9" borderId="0" xfId="4" applyFill="1" applyBorder="1">
      <alignment vertical="center"/>
    </xf>
    <xf numFmtId="0" fontId="4" fillId="0" borderId="0" xfId="4" applyFont="1" applyFill="1" applyBorder="1">
      <alignment vertical="center"/>
    </xf>
    <xf numFmtId="0" fontId="4" fillId="0" borderId="4" xfId="4" applyFont="1" applyFill="1" applyBorder="1">
      <alignment vertical="center"/>
    </xf>
    <xf numFmtId="0" fontId="4" fillId="0" borderId="66" xfId="4" applyFont="1" applyFill="1" applyBorder="1">
      <alignment vertical="center"/>
    </xf>
    <xf numFmtId="0" fontId="6" fillId="0" borderId="4" xfId="4" applyFill="1" applyBorder="1">
      <alignment vertical="center"/>
    </xf>
    <xf numFmtId="0" fontId="69" fillId="0" borderId="0" xfId="4" applyFont="1">
      <alignment vertical="center"/>
    </xf>
    <xf numFmtId="0" fontId="6" fillId="10" borderId="6" xfId="4" applyFill="1" applyBorder="1" applyProtection="1">
      <alignment vertical="center"/>
      <protection locked="0"/>
    </xf>
    <xf numFmtId="0" fontId="44" fillId="0" borderId="0" xfId="4" applyFont="1" applyFill="1" applyBorder="1">
      <alignment vertical="center"/>
    </xf>
    <xf numFmtId="0" fontId="6" fillId="9" borderId="0" xfId="4" applyFill="1" applyBorder="1" applyAlignment="1">
      <alignment vertical="center"/>
    </xf>
    <xf numFmtId="0" fontId="4" fillId="10" borderId="0" xfId="4" applyFont="1" applyFill="1" applyBorder="1">
      <alignment vertical="center"/>
    </xf>
    <xf numFmtId="0" fontId="65" fillId="11" borderId="0" xfId="4" applyFont="1" applyFill="1" applyBorder="1">
      <alignment vertical="center"/>
    </xf>
    <xf numFmtId="0" fontId="65" fillId="12" borderId="0" xfId="4" applyFont="1" applyFill="1" applyBorder="1">
      <alignment vertical="center"/>
    </xf>
    <xf numFmtId="0" fontId="67" fillId="11" borderId="70" xfId="4" applyFont="1" applyFill="1" applyBorder="1">
      <alignment vertical="center"/>
    </xf>
    <xf numFmtId="0" fontId="67" fillId="10" borderId="1" xfId="4" applyFont="1" applyFill="1" applyBorder="1">
      <alignment vertical="center"/>
    </xf>
    <xf numFmtId="0" fontId="67" fillId="12" borderId="70" xfId="4" applyFont="1" applyFill="1" applyBorder="1">
      <alignment vertical="center"/>
    </xf>
    <xf numFmtId="0" fontId="38" fillId="0" borderId="0" xfId="2" applyFont="1" applyFill="1" applyBorder="1" applyAlignment="1" applyProtection="1">
      <alignment vertical="center"/>
    </xf>
    <xf numFmtId="0" fontId="26" fillId="0" borderId="1" xfId="2" applyFont="1" applyBorder="1" applyAlignment="1" applyProtection="1">
      <alignment horizontal="left" vertical="center"/>
    </xf>
    <xf numFmtId="0" fontId="26" fillId="0" borderId="1" xfId="2" applyFont="1" applyBorder="1" applyProtection="1">
      <alignment vertical="center"/>
    </xf>
    <xf numFmtId="0" fontId="26" fillId="0" borderId="1" xfId="2" applyFont="1" applyFill="1" applyBorder="1" applyProtection="1">
      <alignment vertical="center"/>
    </xf>
    <xf numFmtId="0" fontId="26" fillId="0" borderId="1" xfId="2" applyFont="1" applyBorder="1" applyAlignment="1" applyProtection="1">
      <alignment vertical="center"/>
    </xf>
    <xf numFmtId="0" fontId="16" fillId="0" borderId="1" xfId="2" applyFont="1" applyBorder="1" applyProtection="1">
      <alignment vertical="center"/>
    </xf>
    <xf numFmtId="0" fontId="20" fillId="0" borderId="1" xfId="2" applyFont="1" applyBorder="1" applyAlignment="1" applyProtection="1">
      <alignment horizontal="left" vertical="center"/>
    </xf>
    <xf numFmtId="0" fontId="20" fillId="0" borderId="1" xfId="2" applyFont="1" applyFill="1" applyBorder="1" applyProtection="1">
      <alignment vertical="center"/>
    </xf>
    <xf numFmtId="0" fontId="20" fillId="0" borderId="1" xfId="2" applyFont="1" applyBorder="1" applyAlignment="1" applyProtection="1">
      <alignment vertical="center"/>
    </xf>
    <xf numFmtId="0" fontId="7" fillId="0" borderId="1" xfId="2" applyFont="1" applyBorder="1" applyProtection="1">
      <alignment vertical="center"/>
    </xf>
    <xf numFmtId="177" fontId="31" fillId="0" borderId="1" xfId="2" applyNumberFormat="1" applyFont="1" applyBorder="1">
      <alignment vertical="center"/>
    </xf>
    <xf numFmtId="0" fontId="31" fillId="0" borderId="1" xfId="2" applyFont="1" applyBorder="1" applyAlignment="1">
      <alignment horizontal="center" vertical="center"/>
    </xf>
    <xf numFmtId="0" fontId="15" fillId="0" borderId="1" xfId="2" applyFont="1" applyBorder="1" applyAlignment="1">
      <alignment vertical="center" wrapText="1"/>
    </xf>
    <xf numFmtId="0" fontId="15" fillId="0" borderId="1" xfId="2" applyFont="1" applyFill="1" applyBorder="1">
      <alignment vertical="center"/>
    </xf>
    <xf numFmtId="177" fontId="13" fillId="0" borderId="1" xfId="2" applyNumberFormat="1" applyFont="1" applyBorder="1" applyAlignment="1">
      <alignment vertical="center"/>
    </xf>
    <xf numFmtId="0" fontId="13" fillId="0" borderId="1" xfId="2" applyFont="1" applyBorder="1" applyAlignment="1">
      <alignment horizontal="center" vertical="center"/>
    </xf>
    <xf numFmtId="0" fontId="6" fillId="10" borderId="0" xfId="4" applyFill="1" applyBorder="1">
      <alignment vertical="center"/>
    </xf>
    <xf numFmtId="0" fontId="4" fillId="11" borderId="0" xfId="4" applyFont="1" applyFill="1" applyBorder="1">
      <alignment vertical="center"/>
    </xf>
    <xf numFmtId="0" fontId="4" fillId="12" borderId="0" xfId="4" applyFont="1" applyFill="1" applyBorder="1">
      <alignment vertical="center"/>
    </xf>
    <xf numFmtId="0" fontId="4" fillId="12" borderId="71" xfId="4" applyFont="1" applyFill="1" applyBorder="1">
      <alignment vertical="center"/>
    </xf>
    <xf numFmtId="0" fontId="44" fillId="11" borderId="6" xfId="4" applyFont="1" applyFill="1" applyBorder="1">
      <alignment vertical="center"/>
    </xf>
    <xf numFmtId="0" fontId="44" fillId="12" borderId="6" xfId="4" applyFont="1" applyFill="1" applyBorder="1">
      <alignment vertical="center"/>
    </xf>
    <xf numFmtId="0" fontId="0" fillId="4" borderId="49" xfId="0" applyFill="1" applyBorder="1" applyAlignment="1">
      <alignment vertical="center" wrapText="1"/>
    </xf>
    <xf numFmtId="0" fontId="0" fillId="4" borderId="0" xfId="0" applyFill="1" applyBorder="1" applyAlignment="1">
      <alignment vertical="center" wrapText="1"/>
    </xf>
    <xf numFmtId="0" fontId="0" fillId="4" borderId="69"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0" fontId="0" fillId="4" borderId="20" xfId="0" applyFill="1" applyBorder="1" applyAlignment="1">
      <alignment vertical="center" wrapText="1"/>
    </xf>
    <xf numFmtId="0" fontId="26" fillId="0" borderId="1" xfId="0" applyFont="1" applyBorder="1" applyAlignment="1">
      <alignment vertical="top"/>
    </xf>
    <xf numFmtId="0" fontId="0" fillId="0" borderId="1" xfId="0" applyBorder="1" applyAlignment="1">
      <alignment vertical="top"/>
    </xf>
    <xf numFmtId="0" fontId="0" fillId="0" borderId="1" xfId="0" applyBorder="1" applyAlignment="1">
      <alignment vertical="center"/>
    </xf>
    <xf numFmtId="178" fontId="0" fillId="4" borderId="2" xfId="0" applyNumberFormat="1" applyFill="1" applyBorder="1" applyAlignment="1" applyProtection="1">
      <alignment horizontal="right" vertical="top"/>
      <protection locked="0"/>
    </xf>
    <xf numFmtId="178" fontId="0" fillId="0" borderId="3" xfId="0" applyNumberFormat="1" applyBorder="1" applyAlignment="1" applyProtection="1">
      <alignment horizontal="right" vertical="top"/>
      <protection locked="0"/>
    </xf>
    <xf numFmtId="178" fontId="0" fillId="0" borderId="29" xfId="0" applyNumberFormat="1" applyBorder="1" applyAlignment="1" applyProtection="1">
      <alignment horizontal="right" vertical="top"/>
      <protection locked="0"/>
    </xf>
    <xf numFmtId="49" fontId="0" fillId="4" borderId="2" xfId="0" applyNumberFormat="1" applyFill="1" applyBorder="1" applyAlignment="1" applyProtection="1">
      <alignment horizontal="right" vertical="top"/>
      <protection locked="0"/>
    </xf>
    <xf numFmtId="49" fontId="0" fillId="0" borderId="3" xfId="0" applyNumberFormat="1" applyBorder="1" applyAlignment="1" applyProtection="1">
      <alignment horizontal="right" vertical="top"/>
      <protection locked="0"/>
    </xf>
    <xf numFmtId="49" fontId="0" fillId="0" borderId="29" xfId="0" applyNumberFormat="1" applyBorder="1" applyAlignment="1" applyProtection="1">
      <alignment horizontal="right" vertical="top"/>
      <protection locked="0"/>
    </xf>
    <xf numFmtId="0" fontId="19" fillId="4" borderId="7" xfId="2" applyFill="1" applyBorder="1" applyAlignment="1" applyProtection="1">
      <alignment horizontal="left" vertical="center"/>
      <protection locked="0"/>
    </xf>
    <xf numFmtId="0" fontId="0" fillId="4" borderId="12" xfId="0" applyFill="1" applyBorder="1" applyAlignment="1">
      <alignment horizontal="left" vertical="center"/>
    </xf>
    <xf numFmtId="0" fontId="0" fillId="0" borderId="15" xfId="0"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49" fontId="15" fillId="4" borderId="7" xfId="2" applyNumberFormat="1" applyFont="1" applyFill="1" applyBorder="1" applyAlignment="1" applyProtection="1">
      <alignment vertical="center" wrapText="1"/>
    </xf>
    <xf numFmtId="49" fontId="15" fillId="4" borderId="11" xfId="2" applyNumberFormat="1" applyFont="1" applyFill="1" applyBorder="1" applyAlignment="1" applyProtection="1">
      <alignment vertical="center" wrapText="1"/>
    </xf>
    <xf numFmtId="49" fontId="15" fillId="4" borderId="12" xfId="2" applyNumberFormat="1" applyFont="1" applyFill="1" applyBorder="1" applyAlignment="1" applyProtection="1">
      <alignment vertical="center" wrapText="1"/>
    </xf>
    <xf numFmtId="49" fontId="20" fillId="3" borderId="7" xfId="2" applyNumberFormat="1" applyFont="1" applyFill="1" applyBorder="1" applyAlignment="1" applyProtection="1">
      <alignment vertical="center"/>
      <protection locked="0"/>
    </xf>
    <xf numFmtId="49" fontId="20" fillId="3" borderId="11" xfId="2" applyNumberFormat="1" applyFont="1" applyFill="1" applyBorder="1" applyAlignment="1" applyProtection="1">
      <alignment vertical="center"/>
      <protection locked="0"/>
    </xf>
    <xf numFmtId="49" fontId="19" fillId="3" borderId="11" xfId="2" applyNumberFormat="1" applyFont="1" applyFill="1" applyBorder="1" applyAlignment="1" applyProtection="1">
      <alignment vertical="center"/>
      <protection locked="0"/>
    </xf>
    <xf numFmtId="49" fontId="20" fillId="0" borderId="11" xfId="0" applyNumberFormat="1" applyFont="1" applyBorder="1" applyAlignment="1" applyProtection="1">
      <alignment vertical="center"/>
      <protection locked="0"/>
    </xf>
    <xf numFmtId="49" fontId="0" fillId="0" borderId="11" xfId="0" applyNumberFormat="1" applyBorder="1" applyAlignment="1" applyProtection="1">
      <alignment vertical="center"/>
      <protection locked="0"/>
    </xf>
    <xf numFmtId="49" fontId="0" fillId="0" borderId="12" xfId="0" applyNumberFormat="1" applyBorder="1" applyAlignment="1" applyProtection="1">
      <alignment vertical="center"/>
      <protection locked="0"/>
    </xf>
    <xf numFmtId="0" fontId="19" fillId="3" borderId="7" xfId="2" applyFont="1" applyFill="1" applyBorder="1" applyAlignment="1" applyProtection="1">
      <alignment vertical="center"/>
      <protection locked="0"/>
    </xf>
    <xf numFmtId="0" fontId="19" fillId="3" borderId="11" xfId="2" applyFont="1" applyFill="1" applyBorder="1" applyAlignment="1" applyProtection="1">
      <alignment vertical="center"/>
      <protection locked="0"/>
    </xf>
    <xf numFmtId="0" fontId="20" fillId="0" borderId="11" xfId="0" applyFont="1" applyBorder="1" applyAlignment="1" applyProtection="1">
      <alignment vertical="center"/>
      <protection locked="0"/>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0" fontId="19" fillId="5" borderId="1" xfId="2" applyFill="1" applyBorder="1" applyAlignment="1" applyProtection="1">
      <alignment vertical="center" wrapText="1"/>
    </xf>
    <xf numFmtId="0" fontId="0" fillId="0" borderId="1" xfId="0" applyBorder="1" applyAlignment="1" applyProtection="1">
      <alignment vertical="center" wrapText="1"/>
    </xf>
    <xf numFmtId="0" fontId="19" fillId="3" borderId="8" xfId="2" applyFont="1" applyFill="1" applyBorder="1" applyAlignment="1" applyProtection="1">
      <alignment vertical="center"/>
      <protection locked="0"/>
    </xf>
    <xf numFmtId="0" fontId="19" fillId="3" borderId="4" xfId="2" applyFont="1" applyFill="1" applyBorder="1" applyAlignment="1" applyProtection="1">
      <alignment vertical="center"/>
      <protection locked="0"/>
    </xf>
    <xf numFmtId="0" fontId="20" fillId="0" borderId="4" xfId="0" applyFont="1" applyBorder="1" applyAlignment="1" applyProtection="1">
      <alignment vertical="center"/>
      <protection locked="0"/>
    </xf>
    <xf numFmtId="0" fontId="0" fillId="0" borderId="4" xfId="0" applyBorder="1" applyAlignment="1" applyProtection="1">
      <alignment vertical="center"/>
      <protection locked="0"/>
    </xf>
    <xf numFmtId="0" fontId="0" fillId="0" borderId="21" xfId="0" applyBorder="1" applyAlignment="1" applyProtection="1">
      <alignment vertical="center"/>
      <protection locked="0"/>
    </xf>
    <xf numFmtId="0" fontId="19" fillId="4" borderId="1" xfId="2" applyFill="1" applyBorder="1" applyAlignment="1" applyProtection="1">
      <alignment vertical="center" wrapText="1"/>
    </xf>
    <xf numFmtId="0" fontId="18" fillId="3" borderId="13" xfId="1" applyFill="1" applyBorder="1" applyAlignment="1" applyProtection="1">
      <alignment vertical="center"/>
      <protection locked="0"/>
    </xf>
    <xf numFmtId="0" fontId="27" fillId="3" borderId="22" xfId="1" applyFont="1" applyFill="1" applyBorder="1" applyAlignment="1" applyProtection="1">
      <alignment vertical="center"/>
      <protection locked="0"/>
    </xf>
    <xf numFmtId="0" fontId="20" fillId="0" borderId="22" xfId="0" applyFont="1" applyBorder="1" applyAlignment="1" applyProtection="1">
      <alignment vertical="center"/>
      <protection locked="0"/>
    </xf>
    <xf numFmtId="0" fontId="0" fillId="0" borderId="22" xfId="0" applyBorder="1" applyAlignment="1" applyProtection="1">
      <alignment vertical="center"/>
      <protection locked="0"/>
    </xf>
    <xf numFmtId="0" fontId="0" fillId="0" borderId="14" xfId="0" applyBorder="1" applyAlignment="1" applyProtection="1">
      <alignment vertical="center"/>
      <protection locked="0"/>
    </xf>
    <xf numFmtId="0" fontId="15" fillId="3" borderId="7" xfId="1" applyFont="1" applyFill="1" applyBorder="1" applyAlignment="1" applyProtection="1">
      <alignment vertical="center"/>
      <protection locked="0"/>
    </xf>
    <xf numFmtId="0" fontId="15" fillId="3" borderId="11" xfId="1" applyFont="1" applyFill="1" applyBorder="1" applyAlignment="1" applyProtection="1">
      <alignment vertical="center"/>
      <protection locked="0"/>
    </xf>
    <xf numFmtId="0" fontId="15" fillId="0" borderId="11" xfId="0" applyFont="1" applyBorder="1" applyAlignment="1" applyProtection="1">
      <alignment vertical="center"/>
      <protection locked="0"/>
    </xf>
    <xf numFmtId="0" fontId="0" fillId="0" borderId="11" xfId="0" applyFont="1" applyBorder="1" applyAlignment="1" applyProtection="1">
      <alignment vertical="center"/>
      <protection locked="0"/>
    </xf>
    <xf numFmtId="0" fontId="0" fillId="0" borderId="12" xfId="0" applyFont="1" applyBorder="1" applyAlignment="1" applyProtection="1">
      <alignment vertical="center"/>
      <protection locked="0"/>
    </xf>
    <xf numFmtId="49" fontId="31" fillId="4" borderId="8" xfId="1" applyNumberFormat="1" applyFont="1" applyFill="1" applyBorder="1" applyAlignment="1" applyProtection="1">
      <alignment vertical="center" wrapText="1"/>
    </xf>
    <xf numFmtId="49" fontId="31" fillId="4" borderId="4" xfId="1" applyNumberFormat="1" applyFont="1" applyFill="1" applyBorder="1" applyAlignment="1" applyProtection="1">
      <alignment vertical="center" wrapText="1"/>
    </xf>
    <xf numFmtId="49" fontId="31" fillId="0" borderId="21" xfId="0" applyNumberFormat="1" applyFont="1" applyBorder="1" applyAlignment="1" applyProtection="1">
      <alignment vertical="center" wrapText="1"/>
    </xf>
    <xf numFmtId="0" fontId="20" fillId="0" borderId="15" xfId="2" applyFont="1" applyBorder="1" applyAlignment="1" applyProtection="1">
      <alignment vertical="center"/>
    </xf>
    <xf numFmtId="0" fontId="0" fillId="0" borderId="16" xfId="0" applyBorder="1" applyAlignment="1" applyProtection="1">
      <alignment vertical="center"/>
    </xf>
    <xf numFmtId="0" fontId="0" fillId="0" borderId="17" xfId="0" applyBorder="1" applyAlignment="1" applyProtection="1">
      <alignment vertical="center"/>
    </xf>
    <xf numFmtId="0" fontId="0" fillId="0" borderId="18" xfId="0" applyBorder="1" applyAlignment="1" applyProtection="1">
      <alignment vertical="center"/>
    </xf>
    <xf numFmtId="0" fontId="0" fillId="0" borderId="19" xfId="0" applyBorder="1" applyAlignment="1" applyProtection="1">
      <alignment vertical="center"/>
    </xf>
    <xf numFmtId="0" fontId="0" fillId="0" borderId="20" xfId="0" applyBorder="1" applyAlignment="1" applyProtection="1">
      <alignment vertical="center"/>
    </xf>
    <xf numFmtId="14" fontId="19" fillId="5" borderId="15" xfId="2" applyNumberFormat="1" applyFill="1" applyBorder="1" applyAlignment="1" applyProtection="1">
      <alignment horizontal="center" vertical="center"/>
      <protection locked="0"/>
    </xf>
    <xf numFmtId="0" fontId="0" fillId="5" borderId="16" xfId="0" applyFill="1" applyBorder="1" applyAlignment="1" applyProtection="1">
      <alignment horizontal="center" vertical="center"/>
      <protection locked="0"/>
    </xf>
    <xf numFmtId="0" fontId="0" fillId="5" borderId="17" xfId="0" applyFill="1" applyBorder="1" applyAlignment="1" applyProtection="1">
      <alignment horizontal="center" vertical="center"/>
      <protection locked="0"/>
    </xf>
    <xf numFmtId="0" fontId="0" fillId="5" borderId="18" xfId="0"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12" fillId="0" borderId="27" xfId="2" applyFont="1" applyBorder="1" applyAlignment="1" applyProtection="1">
      <alignment horizontal="left" vertical="center"/>
    </xf>
    <xf numFmtId="0" fontId="0" fillId="0" borderId="28" xfId="0" applyBorder="1" applyAlignment="1">
      <alignment vertical="center"/>
    </xf>
    <xf numFmtId="0" fontId="19" fillId="3" borderId="7" xfId="2" applyFont="1" applyFill="1" applyBorder="1" applyAlignment="1" applyProtection="1">
      <alignment vertical="center" shrinkToFit="1"/>
      <protection locked="0"/>
    </xf>
    <xf numFmtId="0" fontId="20" fillId="0" borderId="12" xfId="0" applyFont="1" applyBorder="1" applyAlignment="1" applyProtection="1">
      <alignment vertical="center" shrinkToFit="1"/>
      <protection locked="0"/>
    </xf>
    <xf numFmtId="0" fontId="20" fillId="5" borderId="7" xfId="0" applyFont="1" applyFill="1" applyBorder="1" applyAlignment="1" applyProtection="1">
      <alignment vertical="center" shrinkToFit="1"/>
      <protection locked="0"/>
    </xf>
    <xf numFmtId="0" fontId="20" fillId="5" borderId="11" xfId="0" applyFont="1" applyFill="1" applyBorder="1" applyAlignment="1" applyProtection="1">
      <alignment vertical="center" shrinkToFit="1"/>
      <protection locked="0"/>
    </xf>
    <xf numFmtId="0" fontId="20" fillId="5" borderId="12" xfId="0" applyFont="1" applyFill="1" applyBorder="1" applyAlignment="1" applyProtection="1">
      <alignment vertical="center" shrinkToFit="1"/>
      <protection locked="0"/>
    </xf>
    <xf numFmtId="0" fontId="19" fillId="0" borderId="1" xfId="2" applyBorder="1" applyAlignment="1" applyProtection="1">
      <alignment vertical="center"/>
    </xf>
    <xf numFmtId="0" fontId="0" fillId="0" borderId="1" xfId="0" applyBorder="1" applyAlignment="1" applyProtection="1">
      <alignment vertical="center"/>
    </xf>
    <xf numFmtId="14" fontId="19" fillId="5" borderId="1" xfId="2" applyNumberFormat="1" applyFill="1" applyBorder="1" applyAlignment="1" applyProtection="1">
      <alignment vertical="center"/>
      <protection locked="0"/>
    </xf>
    <xf numFmtId="14" fontId="0" fillId="5" borderId="1" xfId="0" applyNumberFormat="1" applyFill="1" applyBorder="1" applyAlignment="1" applyProtection="1">
      <alignment vertical="center"/>
      <protection locked="0"/>
    </xf>
    <xf numFmtId="14" fontId="0" fillId="5" borderId="2" xfId="0" applyNumberFormat="1" applyFill="1" applyBorder="1" applyAlignment="1" applyProtection="1">
      <alignment vertical="center"/>
      <protection locked="0"/>
    </xf>
    <xf numFmtId="0" fontId="20" fillId="5" borderId="7" xfId="2" applyFont="1" applyFill="1" applyBorder="1" applyAlignment="1" applyProtection="1">
      <alignment vertical="center" wrapText="1"/>
      <protection locked="0"/>
    </xf>
    <xf numFmtId="0" fontId="0" fillId="5" borderId="11" xfId="0" applyFill="1" applyBorder="1" applyAlignment="1" applyProtection="1">
      <alignment vertical="center" wrapText="1"/>
      <protection locked="0"/>
    </xf>
    <xf numFmtId="0" fontId="0" fillId="5" borderId="12" xfId="0" applyFill="1" applyBorder="1" applyAlignment="1" applyProtection="1">
      <alignment vertical="center" wrapText="1"/>
      <protection locked="0"/>
    </xf>
    <xf numFmtId="0" fontId="19" fillId="0" borderId="15" xfId="2" applyBorder="1" applyAlignment="1" applyProtection="1">
      <alignment vertical="center"/>
    </xf>
    <xf numFmtId="14" fontId="19" fillId="4" borderId="15" xfId="2" applyNumberFormat="1" applyFill="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49" fontId="33" fillId="5" borderId="7" xfId="2" applyNumberFormat="1" applyFont="1" applyFill="1" applyBorder="1" applyAlignment="1" applyProtection="1">
      <alignment vertical="center" wrapText="1"/>
      <protection locked="0"/>
    </xf>
    <xf numFmtId="49" fontId="0" fillId="5" borderId="11" xfId="0" applyNumberFormat="1" applyFill="1" applyBorder="1" applyAlignment="1" applyProtection="1">
      <alignment vertical="center" wrapText="1"/>
      <protection locked="0"/>
    </xf>
    <xf numFmtId="49" fontId="0" fillId="5" borderId="12" xfId="0" applyNumberFormat="1" applyFill="1" applyBorder="1" applyAlignment="1" applyProtection="1">
      <alignment vertical="center" wrapText="1"/>
      <protection locked="0"/>
    </xf>
    <xf numFmtId="49" fontId="20" fillId="5" borderId="7" xfId="2" applyNumberFormat="1" applyFont="1" applyFill="1" applyBorder="1" applyAlignment="1" applyProtection="1">
      <alignment vertical="center" wrapText="1"/>
      <protection locked="0"/>
    </xf>
    <xf numFmtId="178" fontId="20" fillId="5" borderId="29" xfId="2" applyNumberFormat="1"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29" xfId="0" applyBorder="1" applyAlignment="1" applyProtection="1">
      <alignment horizontal="center" vertical="center"/>
    </xf>
    <xf numFmtId="0" fontId="19" fillId="4" borderId="7" xfId="2" applyNumberFormat="1" applyFill="1" applyBorder="1" applyAlignment="1" applyProtection="1">
      <alignment horizontal="left" vertical="center" wrapText="1"/>
    </xf>
    <xf numFmtId="0" fontId="19" fillId="4" borderId="11" xfId="2" applyNumberFormat="1" applyFill="1" applyBorder="1" applyAlignment="1" applyProtection="1">
      <alignment horizontal="left" vertical="center" wrapText="1"/>
    </xf>
    <xf numFmtId="0" fontId="0" fillId="4" borderId="11" xfId="0" applyNumberFormat="1" applyFill="1" applyBorder="1" applyAlignment="1" applyProtection="1">
      <alignment horizontal="left" vertical="center" wrapText="1"/>
    </xf>
    <xf numFmtId="0" fontId="0" fillId="4" borderId="12" xfId="0" applyNumberFormat="1" applyFill="1" applyBorder="1" applyAlignment="1" applyProtection="1">
      <alignment horizontal="left" vertical="center" wrapText="1"/>
    </xf>
    <xf numFmtId="0" fontId="12" fillId="5" borderId="7" xfId="2" applyFont="1" applyFill="1" applyBorder="1" applyAlignment="1" applyProtection="1">
      <alignment vertical="center" wrapText="1"/>
      <protection locked="0"/>
    </xf>
    <xf numFmtId="176" fontId="19" fillId="5" borderId="7" xfId="2" applyNumberFormat="1" applyFill="1" applyBorder="1" applyAlignment="1" applyProtection="1">
      <alignment horizontal="left" vertical="center" wrapText="1"/>
      <protection locked="0"/>
    </xf>
    <xf numFmtId="176" fontId="0" fillId="5" borderId="11" xfId="0" applyNumberFormat="1" applyFill="1" applyBorder="1" applyAlignment="1" applyProtection="1">
      <alignment horizontal="left" vertical="center" wrapText="1"/>
      <protection locked="0"/>
    </xf>
    <xf numFmtId="176" fontId="0" fillId="5" borderId="12" xfId="0" applyNumberFormat="1" applyFill="1" applyBorder="1" applyAlignment="1" applyProtection="1">
      <alignment horizontal="left" vertical="center" wrapText="1"/>
      <protection locked="0"/>
    </xf>
    <xf numFmtId="0" fontId="0" fillId="0" borderId="28" xfId="0" applyBorder="1" applyAlignment="1">
      <alignment horizontal="left" vertical="center"/>
    </xf>
    <xf numFmtId="179" fontId="25" fillId="4" borderId="7" xfId="2" applyNumberFormat="1" applyFont="1" applyFill="1" applyBorder="1" applyAlignment="1" applyProtection="1">
      <alignment vertical="center" wrapText="1"/>
    </xf>
    <xf numFmtId="179" fontId="25" fillId="4" borderId="11" xfId="2" applyNumberFormat="1" applyFont="1" applyFill="1" applyBorder="1" applyAlignment="1" applyProtection="1">
      <alignment vertical="center" wrapText="1"/>
    </xf>
    <xf numFmtId="179" fontId="26" fillId="4" borderId="11" xfId="0" applyNumberFormat="1" applyFont="1" applyFill="1" applyBorder="1" applyAlignment="1" applyProtection="1">
      <alignment vertical="center" wrapText="1"/>
    </xf>
    <xf numFmtId="179" fontId="0" fillId="4" borderId="11" xfId="0" applyNumberFormat="1" applyFill="1" applyBorder="1" applyAlignment="1" applyProtection="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20" fillId="5" borderId="7" xfId="2" applyFont="1" applyFill="1" applyBorder="1" applyAlignment="1" applyProtection="1">
      <alignment vertical="center"/>
      <protection locked="0"/>
    </xf>
    <xf numFmtId="0" fontId="49" fillId="5" borderId="11" xfId="0" applyFont="1" applyFill="1" applyBorder="1" applyAlignment="1" applyProtection="1">
      <alignment vertical="center"/>
      <protection locked="0"/>
    </xf>
    <xf numFmtId="0" fontId="49" fillId="5" borderId="12" xfId="0" applyFont="1" applyFill="1" applyBorder="1" applyAlignment="1" applyProtection="1">
      <alignment vertical="center"/>
      <protection locked="0"/>
    </xf>
    <xf numFmtId="0" fontId="12" fillId="0" borderId="2" xfId="2" applyFont="1" applyBorder="1" applyAlignment="1" applyProtection="1">
      <alignment vertical="center" wrapText="1"/>
    </xf>
    <xf numFmtId="0" fontId="0" fillId="0" borderId="2" xfId="0" applyBorder="1" applyAlignment="1">
      <alignment vertical="center" wrapText="1"/>
    </xf>
    <xf numFmtId="49" fontId="20" fillId="3" borderId="13" xfId="2" applyNumberFormat="1" applyFont="1" applyFill="1" applyBorder="1" applyAlignment="1" applyProtection="1">
      <alignment vertical="center" wrapText="1"/>
      <protection locked="0"/>
    </xf>
    <xf numFmtId="49" fontId="19" fillId="3" borderId="22" xfId="2" applyNumberFormat="1" applyFill="1" applyBorder="1" applyAlignment="1" applyProtection="1">
      <alignment vertical="center" wrapText="1"/>
      <protection locked="0"/>
    </xf>
    <xf numFmtId="49" fontId="0" fillId="0" borderId="22" xfId="0" applyNumberFormat="1" applyBorder="1" applyAlignment="1" applyProtection="1">
      <alignment vertical="center" wrapText="1"/>
      <protection locked="0"/>
    </xf>
    <xf numFmtId="49" fontId="0" fillId="0" borderId="14" xfId="0" applyNumberFormat="1" applyBorder="1" applyAlignment="1" applyProtection="1">
      <alignment vertical="center" wrapText="1"/>
      <protection locked="0"/>
    </xf>
    <xf numFmtId="49" fontId="19" fillId="3" borderId="9" xfId="2" applyNumberFormat="1" applyFill="1" applyBorder="1" applyAlignment="1" applyProtection="1">
      <alignment vertical="center" wrapText="1"/>
      <protection locked="0"/>
    </xf>
    <xf numFmtId="49" fontId="19" fillId="3" borderId="0" xfId="2" applyNumberFormat="1" applyFill="1" applyBorder="1" applyAlignment="1" applyProtection="1">
      <alignment vertical="center" wrapText="1"/>
      <protection locked="0"/>
    </xf>
    <xf numFmtId="49" fontId="0" fillId="0" borderId="0" xfId="0" applyNumberFormat="1" applyBorder="1" applyAlignment="1" applyProtection="1">
      <alignment vertical="center" wrapText="1"/>
      <protection locked="0"/>
    </xf>
    <xf numFmtId="49" fontId="0" fillId="0" borderId="23" xfId="0" applyNumberFormat="1" applyBorder="1" applyAlignment="1" applyProtection="1">
      <alignment vertical="center" wrapText="1"/>
      <protection locked="0"/>
    </xf>
    <xf numFmtId="49" fontId="0" fillId="0" borderId="8" xfId="0" applyNumberFormat="1" applyBorder="1" applyAlignment="1" applyProtection="1">
      <alignment vertical="center" wrapText="1"/>
      <protection locked="0"/>
    </xf>
    <xf numFmtId="49" fontId="0" fillId="0" borderId="4" xfId="0" applyNumberFormat="1" applyBorder="1" applyAlignment="1" applyProtection="1">
      <alignment vertical="center" wrapText="1"/>
      <protection locked="0"/>
    </xf>
    <xf numFmtId="49" fontId="0" fillId="0" borderId="21" xfId="0" applyNumberFormat="1" applyBorder="1" applyAlignment="1" applyProtection="1">
      <alignment vertical="center" wrapText="1"/>
      <protection locked="0"/>
    </xf>
    <xf numFmtId="0" fontId="12" fillId="0" borderId="24" xfId="2" applyFont="1" applyBorder="1" applyAlignment="1" applyProtection="1">
      <alignment horizontal="center" vertical="center"/>
    </xf>
    <xf numFmtId="0" fontId="0" fillId="0" borderId="25" xfId="0" applyBorder="1" applyAlignment="1">
      <alignment horizontal="center" vertical="center"/>
    </xf>
    <xf numFmtId="0" fontId="15" fillId="0" borderId="31" xfId="0" applyFont="1" applyBorder="1" applyAlignment="1">
      <alignment horizontal="center" vertical="center"/>
    </xf>
    <xf numFmtId="0" fontId="15" fillId="0" borderId="17" xfId="0" applyFont="1" applyBorder="1" applyAlignment="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12" fillId="0" borderId="25" xfId="2" applyFont="1" applyBorder="1" applyAlignment="1" applyProtection="1">
      <alignment horizontal="center" vertical="center"/>
    </xf>
    <xf numFmtId="0" fontId="17" fillId="0" borderId="24" xfId="2" applyFont="1" applyFill="1" applyBorder="1" applyAlignment="1" applyProtection="1">
      <alignment horizontal="center" vertical="center" shrinkToFit="1"/>
    </xf>
    <xf numFmtId="0" fontId="28" fillId="0" borderId="25" xfId="0" applyFont="1" applyFill="1" applyBorder="1" applyAlignment="1" applyProtection="1">
      <alignment horizontal="center" vertical="center" shrinkToFit="1"/>
    </xf>
    <xf numFmtId="0" fontId="28" fillId="0" borderId="26" xfId="0" applyFont="1" applyFill="1" applyBorder="1" applyAlignment="1" applyProtection="1">
      <alignment horizontal="center" vertical="center" shrinkToFit="1"/>
    </xf>
    <xf numFmtId="0" fontId="12" fillId="0" borderId="26" xfId="2" applyFont="1" applyBorder="1" applyAlignment="1" applyProtection="1">
      <alignment horizontal="center" vertical="center"/>
    </xf>
    <xf numFmtId="49" fontId="17" fillId="5" borderId="7" xfId="2" applyNumberFormat="1" applyFont="1" applyFill="1" applyBorder="1" applyAlignment="1" applyProtection="1">
      <alignment horizontal="center" vertical="center" wrapText="1" shrinkToFit="1"/>
      <protection locked="0"/>
    </xf>
    <xf numFmtId="49" fontId="17" fillId="5" borderId="11" xfId="2" applyNumberFormat="1" applyFont="1" applyFill="1" applyBorder="1" applyAlignment="1" applyProtection="1">
      <alignment horizontal="center" vertical="center" wrapText="1" shrinkToFit="1"/>
      <protection locked="0"/>
    </xf>
    <xf numFmtId="49" fontId="17" fillId="5" borderId="12" xfId="2" applyNumberFormat="1" applyFont="1" applyFill="1" applyBorder="1" applyAlignment="1" applyProtection="1">
      <alignment horizontal="center" vertical="center" wrapText="1" shrinkToFit="1"/>
      <protection locked="0"/>
    </xf>
    <xf numFmtId="179" fontId="31" fillId="4" borderId="7" xfId="0" applyNumberFormat="1" applyFont="1" applyFill="1" applyBorder="1" applyAlignment="1" applyProtection="1">
      <alignment horizontal="center" vertical="center" wrapText="1" shrinkToFit="1"/>
    </xf>
    <xf numFmtId="179" fontId="31" fillId="4" borderId="12" xfId="0" applyNumberFormat="1" applyFont="1" applyFill="1" applyBorder="1" applyAlignment="1" applyProtection="1">
      <alignment horizontal="center" vertical="center" shrinkToFit="1"/>
    </xf>
    <xf numFmtId="49" fontId="26" fillId="5" borderId="7" xfId="0" applyNumberFormat="1" applyFont="1" applyFill="1" applyBorder="1" applyAlignment="1" applyProtection="1">
      <alignment horizontal="center" vertical="center" shrinkToFit="1"/>
      <protection locked="0"/>
    </xf>
    <xf numFmtId="49" fontId="26" fillId="5" borderId="11" xfId="0" applyNumberFormat="1" applyFont="1" applyFill="1" applyBorder="1" applyAlignment="1" applyProtection="1">
      <alignment horizontal="center" vertical="center" shrinkToFit="1"/>
      <protection locked="0"/>
    </xf>
    <xf numFmtId="49" fontId="26" fillId="5" borderId="12" xfId="0" applyNumberFormat="1" applyFont="1" applyFill="1" applyBorder="1" applyAlignment="1" applyProtection="1">
      <alignment horizontal="center" vertical="center" shrinkToFit="1"/>
      <protection locked="0"/>
    </xf>
    <xf numFmtId="49" fontId="29" fillId="3" borderId="7" xfId="2" applyNumberFormat="1" applyFont="1" applyFill="1" applyBorder="1" applyAlignment="1" applyProtection="1">
      <alignment horizontal="center" vertical="center" shrinkToFit="1"/>
      <protection locked="0"/>
    </xf>
    <xf numFmtId="49" fontId="28" fillId="0" borderId="11" xfId="0" applyNumberFormat="1" applyFont="1" applyBorder="1" applyAlignment="1" applyProtection="1">
      <alignment horizontal="center" vertical="center" shrinkToFit="1"/>
      <protection locked="0"/>
    </xf>
    <xf numFmtId="49" fontId="28" fillId="0" borderId="12" xfId="0" applyNumberFormat="1" applyFont="1" applyBorder="1" applyAlignment="1" applyProtection="1">
      <alignment horizontal="center" vertical="center" shrinkToFit="1"/>
      <protection locked="0"/>
    </xf>
    <xf numFmtId="49" fontId="29" fillId="3" borderId="8" xfId="2" applyNumberFormat="1" applyFont="1" applyFill="1" applyBorder="1" applyAlignment="1" applyProtection="1">
      <alignment horizontal="center" vertical="center" shrinkToFit="1"/>
      <protection locked="0"/>
    </xf>
    <xf numFmtId="49" fontId="28" fillId="0" borderId="4" xfId="0" applyNumberFormat="1" applyFont="1" applyBorder="1" applyAlignment="1" applyProtection="1">
      <alignment horizontal="center" vertical="center" shrinkToFit="1"/>
      <protection locked="0"/>
    </xf>
    <xf numFmtId="49" fontId="28" fillId="0" borderId="21" xfId="0" applyNumberFormat="1" applyFont="1" applyBorder="1" applyAlignment="1" applyProtection="1">
      <alignment horizontal="center" vertical="center" shrinkToFit="1"/>
      <protection locked="0"/>
    </xf>
    <xf numFmtId="0" fontId="29" fillId="3" borderId="7" xfId="2" applyNumberFormat="1" applyFont="1" applyFill="1" applyBorder="1" applyAlignment="1" applyProtection="1">
      <alignment horizontal="center" vertical="center" shrinkToFit="1"/>
      <protection locked="0"/>
    </xf>
    <xf numFmtId="0" fontId="28" fillId="0" borderId="11" xfId="0" applyNumberFormat="1" applyFont="1" applyBorder="1" applyAlignment="1" applyProtection="1">
      <alignment horizontal="center" vertical="center" shrinkToFit="1"/>
      <protection locked="0"/>
    </xf>
    <xf numFmtId="0" fontId="28" fillId="0" borderId="12" xfId="0" applyNumberFormat="1" applyFont="1" applyBorder="1" applyAlignment="1" applyProtection="1">
      <alignment horizontal="center" vertical="center" shrinkToFit="1"/>
      <protection locked="0"/>
    </xf>
    <xf numFmtId="49" fontId="29" fillId="3" borderId="8" xfId="2" quotePrefix="1" applyNumberFormat="1" applyFont="1" applyFill="1" applyBorder="1" applyAlignment="1" applyProtection="1">
      <alignment horizontal="center" vertical="center" shrinkToFit="1"/>
      <protection locked="0"/>
    </xf>
    <xf numFmtId="49" fontId="0" fillId="0" borderId="11" xfId="0" applyNumberFormat="1" applyBorder="1" applyAlignment="1" applyProtection="1">
      <alignment horizontal="center" vertical="center" wrapText="1" shrinkToFit="1"/>
      <protection locked="0"/>
    </xf>
    <xf numFmtId="0" fontId="45" fillId="5" borderId="22" xfId="0" applyNumberFormat="1" applyFont="1" applyFill="1" applyBorder="1" applyAlignment="1" applyProtection="1">
      <alignment horizontal="center" vertical="center" wrapText="1" shrinkToFit="1"/>
      <protection locked="0"/>
    </xf>
    <xf numFmtId="0" fontId="45" fillId="0" borderId="22" xfId="0" applyNumberFormat="1" applyFont="1" applyBorder="1" applyAlignment="1">
      <alignment horizontal="center" vertical="center" shrinkToFit="1"/>
    </xf>
    <xf numFmtId="178" fontId="0" fillId="4" borderId="2" xfId="0" applyNumberFormat="1" applyFill="1" applyBorder="1" applyAlignment="1" applyProtection="1">
      <alignment horizontal="right" vertical="top"/>
    </xf>
    <xf numFmtId="178" fontId="0" fillId="0" borderId="3" xfId="0" applyNumberFormat="1" applyBorder="1" applyAlignment="1" applyProtection="1">
      <alignment horizontal="right" vertical="top"/>
    </xf>
    <xf numFmtId="178" fontId="0" fillId="0" borderId="29" xfId="0" applyNumberFormat="1" applyBorder="1" applyAlignment="1" applyProtection="1">
      <alignment horizontal="right" vertical="top"/>
    </xf>
    <xf numFmtId="49" fontId="0" fillId="4" borderId="2" xfId="0" applyNumberFormat="1" applyFill="1" applyBorder="1" applyAlignment="1" applyProtection="1">
      <alignment horizontal="right" vertical="top"/>
    </xf>
    <xf numFmtId="49" fontId="0" fillId="0" borderId="3" xfId="0" applyNumberFormat="1" applyBorder="1" applyAlignment="1" applyProtection="1">
      <alignment horizontal="right" vertical="top"/>
    </xf>
    <xf numFmtId="49" fontId="0" fillId="0" borderId="29" xfId="0" applyNumberFormat="1" applyBorder="1" applyAlignment="1" applyProtection="1">
      <alignment horizontal="right" vertical="top"/>
    </xf>
    <xf numFmtId="49" fontId="12" fillId="4" borderId="7" xfId="2" applyNumberFormat="1" applyFont="1" applyFill="1" applyBorder="1" applyAlignment="1" applyProtection="1">
      <alignment vertical="center" wrapText="1"/>
    </xf>
    <xf numFmtId="49" fontId="12" fillId="4" borderId="11" xfId="2" applyNumberFormat="1" applyFont="1" applyFill="1" applyBorder="1" applyAlignment="1" applyProtection="1">
      <alignment vertical="center" wrapText="1"/>
    </xf>
    <xf numFmtId="49" fontId="12" fillId="4" borderId="12" xfId="2" applyNumberFormat="1" applyFont="1" applyFill="1" applyBorder="1" applyAlignment="1" applyProtection="1">
      <alignment vertical="center" wrapText="1"/>
    </xf>
    <xf numFmtId="0" fontId="19" fillId="3" borderId="7" xfId="2" applyFont="1" applyFill="1" applyBorder="1" applyAlignment="1" applyProtection="1">
      <alignment vertical="center"/>
    </xf>
    <xf numFmtId="0" fontId="19" fillId="3" borderId="11" xfId="2" applyFont="1" applyFill="1" applyBorder="1" applyAlignment="1" applyProtection="1">
      <alignment vertical="center"/>
    </xf>
    <xf numFmtId="0" fontId="20" fillId="0" borderId="11" xfId="0" applyFont="1" applyBorder="1" applyAlignment="1" applyProtection="1">
      <alignment vertical="center"/>
    </xf>
    <xf numFmtId="0" fontId="0" fillId="0" borderId="11" xfId="0" applyBorder="1" applyAlignment="1" applyProtection="1">
      <alignment vertical="center"/>
    </xf>
    <xf numFmtId="0" fontId="0" fillId="0" borderId="12" xfId="0" applyBorder="1" applyAlignment="1" applyProtection="1">
      <alignment vertical="center"/>
    </xf>
    <xf numFmtId="0" fontId="19" fillId="3" borderId="8" xfId="2" applyFont="1" applyFill="1" applyBorder="1" applyAlignment="1" applyProtection="1">
      <alignment vertical="center"/>
    </xf>
    <xf numFmtId="0" fontId="19" fillId="3" borderId="4" xfId="2" applyFont="1" applyFill="1" applyBorder="1" applyAlignment="1" applyProtection="1">
      <alignment vertical="center"/>
    </xf>
    <xf numFmtId="0" fontId="20" fillId="0" borderId="4" xfId="0" applyFont="1" applyBorder="1" applyAlignment="1" applyProtection="1">
      <alignment vertical="center"/>
    </xf>
    <xf numFmtId="0" fontId="0" fillId="0" borderId="4" xfId="0" applyBorder="1" applyAlignment="1" applyProtection="1">
      <alignment vertical="center"/>
    </xf>
    <xf numFmtId="0" fontId="0" fillId="0" borderId="21" xfId="0" applyBorder="1" applyAlignment="1" applyProtection="1">
      <alignment vertical="center"/>
    </xf>
    <xf numFmtId="0" fontId="18" fillId="3" borderId="13" xfId="1" applyFill="1" applyBorder="1" applyAlignment="1" applyProtection="1">
      <alignment vertical="center"/>
    </xf>
    <xf numFmtId="0" fontId="27" fillId="3" borderId="22" xfId="1" applyFont="1" applyFill="1" applyBorder="1" applyAlignment="1" applyProtection="1">
      <alignment vertical="center"/>
    </xf>
    <xf numFmtId="0" fontId="20" fillId="0" borderId="22" xfId="0" applyFont="1" applyBorder="1" applyAlignment="1" applyProtection="1">
      <alignment vertical="center"/>
    </xf>
    <xf numFmtId="0" fontId="0" fillId="0" borderId="22" xfId="0" applyBorder="1" applyAlignment="1" applyProtection="1">
      <alignment vertical="center"/>
    </xf>
    <xf numFmtId="0" fontId="0" fillId="0" borderId="14" xfId="0" applyBorder="1" applyAlignment="1" applyProtection="1">
      <alignment vertical="center"/>
    </xf>
    <xf numFmtId="0" fontId="15" fillId="3" borderId="7" xfId="1" applyFont="1" applyFill="1" applyBorder="1" applyAlignment="1" applyProtection="1">
      <alignment vertical="center"/>
    </xf>
    <xf numFmtId="0" fontId="15" fillId="3" borderId="11" xfId="1" applyFont="1" applyFill="1" applyBorder="1" applyAlignment="1" applyProtection="1">
      <alignment vertical="center"/>
    </xf>
    <xf numFmtId="0" fontId="15" fillId="0" borderId="11" xfId="0" applyFont="1" applyBorder="1" applyAlignment="1" applyProtection="1">
      <alignment vertical="center"/>
    </xf>
    <xf numFmtId="0" fontId="0" fillId="0" borderId="11" xfId="0" applyFont="1" applyBorder="1" applyAlignment="1" applyProtection="1">
      <alignment vertical="center"/>
    </xf>
    <xf numFmtId="0" fontId="0" fillId="0" borderId="12" xfId="0" applyFont="1" applyBorder="1" applyAlignment="1" applyProtection="1">
      <alignment vertical="center"/>
    </xf>
    <xf numFmtId="14" fontId="19" fillId="5" borderId="15" xfId="2" applyNumberFormat="1" applyFill="1" applyBorder="1" applyAlignment="1" applyProtection="1">
      <alignment horizontal="center" vertical="center"/>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0" fillId="5" borderId="18" xfId="0" applyFill="1" applyBorder="1" applyAlignment="1">
      <alignment horizontal="center" vertical="center"/>
    </xf>
    <xf numFmtId="0" fontId="0" fillId="5" borderId="19" xfId="0" applyFill="1" applyBorder="1" applyAlignment="1">
      <alignment horizontal="center" vertical="center"/>
    </xf>
    <xf numFmtId="0" fontId="0" fillId="5" borderId="20" xfId="0" applyFill="1" applyBorder="1" applyAlignment="1">
      <alignment horizontal="center" vertical="center"/>
    </xf>
    <xf numFmtId="0" fontId="19" fillId="3" borderId="12" xfId="2" applyFont="1" applyFill="1" applyBorder="1" applyAlignment="1" applyProtection="1">
      <alignment vertical="center" shrinkToFit="1"/>
      <protection locked="0"/>
    </xf>
    <xf numFmtId="0" fontId="20" fillId="5" borderId="7" xfId="0" applyFont="1" applyFill="1" applyBorder="1" applyAlignment="1">
      <alignment vertical="center" shrinkToFit="1"/>
    </xf>
    <xf numFmtId="0" fontId="20" fillId="5" borderId="11" xfId="0" applyFont="1" applyFill="1" applyBorder="1" applyAlignment="1">
      <alignment vertical="center" shrinkToFit="1"/>
    </xf>
    <xf numFmtId="0" fontId="20" fillId="5" borderId="12" xfId="0" applyFont="1" applyFill="1" applyBorder="1" applyAlignment="1">
      <alignment vertical="center" shrinkToFit="1"/>
    </xf>
    <xf numFmtId="14" fontId="19" fillId="5" borderId="1" xfId="2" applyNumberFormat="1" applyFill="1" applyBorder="1" applyAlignment="1" applyProtection="1">
      <alignment vertical="center"/>
    </xf>
    <xf numFmtId="14" fontId="0" fillId="5" borderId="1" xfId="0" applyNumberFormat="1" applyFill="1" applyBorder="1" applyAlignment="1">
      <alignment vertical="center"/>
    </xf>
    <xf numFmtId="14" fontId="0" fillId="5" borderId="2" xfId="0" applyNumberFormat="1" applyFill="1" applyBorder="1" applyAlignment="1">
      <alignment vertical="center"/>
    </xf>
    <xf numFmtId="0" fontId="20" fillId="5" borderId="7" xfId="2" applyFont="1" applyFill="1" applyBorder="1" applyAlignment="1" applyProtection="1">
      <alignment vertical="center" wrapText="1"/>
    </xf>
    <xf numFmtId="0" fontId="0" fillId="5" borderId="11" xfId="0" applyFill="1" applyBorder="1" applyAlignment="1" applyProtection="1">
      <alignment vertical="center" wrapText="1"/>
    </xf>
    <xf numFmtId="0" fontId="0" fillId="5" borderId="12" xfId="0" applyFill="1" applyBorder="1" applyAlignment="1" applyProtection="1">
      <alignment vertical="center" wrapText="1"/>
    </xf>
    <xf numFmtId="14" fontId="19" fillId="4" borderId="15" xfId="2" applyNumberFormat="1" applyFill="1" applyBorder="1" applyAlignment="1" applyProtection="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70" fillId="4" borderId="7" xfId="2" applyNumberFormat="1" applyFont="1" applyFill="1" applyBorder="1" applyAlignment="1" applyProtection="1">
      <alignment horizontal="left" vertical="center" wrapText="1"/>
      <protection locked="0"/>
    </xf>
    <xf numFmtId="0" fontId="70" fillId="4" borderId="11" xfId="2" applyNumberFormat="1" applyFont="1" applyFill="1" applyBorder="1" applyAlignment="1" applyProtection="1">
      <alignment horizontal="left" vertical="center" wrapText="1"/>
      <protection locked="0"/>
    </xf>
    <xf numFmtId="0" fontId="71" fillId="4" borderId="11" xfId="0" applyNumberFormat="1" applyFont="1" applyFill="1" applyBorder="1" applyAlignment="1" applyProtection="1">
      <alignment horizontal="left" vertical="center" wrapText="1"/>
      <protection locked="0"/>
    </xf>
    <xf numFmtId="0" fontId="71" fillId="4" borderId="12" xfId="0" applyNumberFormat="1" applyFont="1" applyFill="1" applyBorder="1" applyAlignment="1" applyProtection="1">
      <alignment horizontal="left" vertical="center" wrapText="1"/>
      <protection locked="0"/>
    </xf>
    <xf numFmtId="0" fontId="12" fillId="5" borderId="7" xfId="2" applyFont="1" applyFill="1" applyBorder="1" applyAlignment="1" applyProtection="1">
      <alignment vertical="center" wrapText="1"/>
    </xf>
    <xf numFmtId="176" fontId="19" fillId="5" borderId="7" xfId="2" applyNumberFormat="1" applyFill="1" applyBorder="1" applyAlignment="1" applyProtection="1">
      <alignment horizontal="left" vertical="center" wrapText="1"/>
    </xf>
    <xf numFmtId="176" fontId="0" fillId="5" borderId="11" xfId="0" applyNumberFormat="1" applyFill="1" applyBorder="1" applyAlignment="1" applyProtection="1">
      <alignment horizontal="left" vertical="center" wrapText="1"/>
    </xf>
    <xf numFmtId="176" fontId="0" fillId="5" borderId="12" xfId="0" applyNumberFormat="1" applyFill="1" applyBorder="1" applyAlignment="1" applyProtection="1">
      <alignment horizontal="left" vertical="center" wrapText="1"/>
    </xf>
    <xf numFmtId="0" fontId="20" fillId="0" borderId="31" xfId="0" applyFont="1" applyBorder="1" applyAlignment="1">
      <alignment horizontal="center" vertical="center"/>
    </xf>
    <xf numFmtId="0" fontId="20" fillId="0" borderId="17" xfId="0" applyFont="1" applyBorder="1" applyAlignment="1">
      <alignment horizontal="center" vertical="center"/>
    </xf>
    <xf numFmtId="0" fontId="26" fillId="5" borderId="7" xfId="0" applyFont="1" applyFill="1" applyBorder="1" applyAlignment="1" applyProtection="1">
      <alignment horizontal="center" vertical="center" shrinkToFit="1"/>
      <protection locked="0"/>
    </xf>
    <xf numFmtId="0" fontId="26" fillId="5" borderId="11" xfId="0" applyFont="1" applyFill="1" applyBorder="1" applyAlignment="1" applyProtection="1">
      <alignment horizontal="center" vertical="center" shrinkToFit="1"/>
      <protection locked="0"/>
    </xf>
    <xf numFmtId="0" fontId="26" fillId="5" borderId="12" xfId="0" applyFont="1" applyFill="1" applyBorder="1" applyAlignment="1" applyProtection="1">
      <alignment horizontal="center" vertical="center" shrinkToFit="1"/>
      <protection locked="0"/>
    </xf>
    <xf numFmtId="0" fontId="29" fillId="3" borderId="7" xfId="2" applyFont="1" applyFill="1" applyBorder="1" applyAlignment="1" applyProtection="1">
      <alignment horizontal="center" vertical="center" shrinkToFit="1"/>
    </xf>
    <xf numFmtId="0" fontId="28" fillId="0" borderId="11" xfId="0" applyFont="1" applyBorder="1" applyAlignment="1" applyProtection="1">
      <alignment horizontal="center" vertical="center" shrinkToFit="1"/>
    </xf>
    <xf numFmtId="0" fontId="28" fillId="0" borderId="12" xfId="0" applyFont="1" applyBorder="1" applyAlignment="1" applyProtection="1">
      <alignment horizontal="center" vertical="center" shrinkToFit="1"/>
    </xf>
    <xf numFmtId="0" fontId="29" fillId="3" borderId="8" xfId="2" applyFont="1" applyFill="1" applyBorder="1" applyAlignment="1" applyProtection="1">
      <alignment horizontal="center" vertical="center" shrinkToFit="1"/>
    </xf>
    <xf numFmtId="0" fontId="28" fillId="0" borderId="4" xfId="0" applyFont="1" applyBorder="1" applyAlignment="1" applyProtection="1">
      <alignment horizontal="center" vertical="center" shrinkToFit="1"/>
    </xf>
    <xf numFmtId="0" fontId="28" fillId="0" borderId="21" xfId="0" applyFont="1" applyBorder="1" applyAlignment="1" applyProtection="1">
      <alignment horizontal="center" vertical="center" shrinkToFit="1"/>
    </xf>
    <xf numFmtId="49" fontId="0" fillId="0" borderId="11" xfId="0" applyNumberFormat="1" applyBorder="1" applyAlignment="1">
      <alignment horizontal="center" vertical="center" wrapText="1" shrinkToFit="1"/>
    </xf>
    <xf numFmtId="0" fontId="17" fillId="3" borderId="7" xfId="2" applyFont="1" applyFill="1" applyBorder="1" applyAlignment="1" applyProtection="1">
      <alignment horizontal="center" vertical="center" shrinkToFit="1"/>
      <protection locked="0"/>
    </xf>
    <xf numFmtId="0" fontId="28" fillId="0" borderId="11" xfId="0" applyFont="1" applyBorder="1" applyAlignment="1" applyProtection="1">
      <alignment horizontal="center" vertical="center" shrinkToFit="1"/>
      <protection locked="0"/>
    </xf>
    <xf numFmtId="0" fontId="28" fillId="0" borderId="12" xfId="0" applyFont="1" applyBorder="1" applyAlignment="1" applyProtection="1">
      <alignment horizontal="center" vertical="center" shrinkToFit="1"/>
      <protection locked="0"/>
    </xf>
    <xf numFmtId="0" fontId="29" fillId="3" borderId="7" xfId="2" applyFont="1" applyFill="1" applyBorder="1" applyAlignment="1" applyProtection="1">
      <alignment horizontal="center" vertical="center" shrinkToFit="1"/>
      <protection locked="0"/>
    </xf>
    <xf numFmtId="55" fontId="29" fillId="3" borderId="8" xfId="2" quotePrefix="1" applyNumberFormat="1" applyFont="1" applyFill="1" applyBorder="1" applyAlignment="1" applyProtection="1">
      <alignment horizontal="center" vertical="center" shrinkToFit="1"/>
      <protection locked="0"/>
    </xf>
    <xf numFmtId="0" fontId="28" fillId="0" borderId="4" xfId="0" applyFont="1" applyBorder="1" applyAlignment="1" applyProtection="1">
      <alignment horizontal="center" vertical="center" shrinkToFit="1"/>
      <protection locked="0"/>
    </xf>
    <xf numFmtId="0" fontId="28" fillId="0" borderId="21" xfId="0" applyFont="1" applyBorder="1" applyAlignment="1" applyProtection="1">
      <alignment horizontal="center" vertical="center" shrinkToFit="1"/>
      <protection locked="0"/>
    </xf>
    <xf numFmtId="0" fontId="57" fillId="0" borderId="39" xfId="0" applyFont="1" applyBorder="1" applyAlignment="1">
      <alignment horizontal="justify" vertical="center"/>
    </xf>
    <xf numFmtId="0" fontId="57" fillId="0" borderId="33" xfId="0" applyFont="1" applyBorder="1" applyAlignment="1">
      <alignment vertical="center"/>
    </xf>
    <xf numFmtId="0" fontId="57" fillId="0" borderId="34" xfId="0" applyFont="1" applyBorder="1" applyAlignment="1">
      <alignment vertical="center"/>
    </xf>
    <xf numFmtId="0" fontId="57" fillId="0" borderId="62" xfId="0" applyFont="1" applyBorder="1" applyAlignment="1">
      <alignment vertical="top" wrapText="1"/>
    </xf>
    <xf numFmtId="0" fontId="0" fillId="0" borderId="40" xfId="0" applyBorder="1" applyAlignment="1">
      <alignment vertical="top" wrapText="1"/>
    </xf>
    <xf numFmtId="0" fontId="0" fillId="0" borderId="54" xfId="0" applyBorder="1" applyAlignment="1">
      <alignment vertical="top" wrapText="1"/>
    </xf>
    <xf numFmtId="0" fontId="0" fillId="0" borderId="61" xfId="0" applyBorder="1" applyAlignment="1">
      <alignment vertical="top" wrapText="1"/>
    </xf>
    <xf numFmtId="0" fontId="0" fillId="0" borderId="57" xfId="0" applyBorder="1" applyAlignment="1">
      <alignment vertical="top" wrapText="1"/>
    </xf>
    <xf numFmtId="0" fontId="0" fillId="0" borderId="52" xfId="0" applyBorder="1" applyAlignment="1">
      <alignment vertical="top" wrapText="1"/>
    </xf>
    <xf numFmtId="0" fontId="57" fillId="0" borderId="64" xfId="0" applyFont="1" applyBorder="1" applyAlignment="1">
      <alignment horizontal="center" vertical="center"/>
    </xf>
    <xf numFmtId="0" fontId="57" fillId="0" borderId="16" xfId="0" applyFont="1" applyBorder="1" applyAlignment="1">
      <alignment horizontal="center" vertical="center"/>
    </xf>
    <xf numFmtId="0" fontId="57" fillId="0" borderId="17" xfId="0" applyFont="1" applyBorder="1" applyAlignment="1">
      <alignment horizontal="center" vertical="center"/>
    </xf>
    <xf numFmtId="0" fontId="57" fillId="0" borderId="65" xfId="0" applyFont="1" applyBorder="1" applyAlignment="1">
      <alignment horizontal="center" vertical="center"/>
    </xf>
    <xf numFmtId="0" fontId="57" fillId="0" borderId="19" xfId="0" applyFont="1" applyBorder="1" applyAlignment="1">
      <alignment horizontal="center" vertical="center"/>
    </xf>
    <xf numFmtId="0" fontId="57" fillId="0" borderId="20" xfId="0" applyFont="1" applyBorder="1" applyAlignment="1">
      <alignment horizontal="center" vertical="center"/>
    </xf>
    <xf numFmtId="0" fontId="57" fillId="0" borderId="15" xfId="0" applyFont="1" applyBorder="1" applyAlignment="1">
      <alignment horizontal="center" vertical="center" wrapText="1"/>
    </xf>
    <xf numFmtId="0" fontId="57" fillId="0" borderId="18" xfId="0" applyFont="1" applyBorder="1" applyAlignment="1">
      <alignment horizontal="center" vertical="center"/>
    </xf>
    <xf numFmtId="0" fontId="57" fillId="0" borderId="48" xfId="0" applyFont="1" applyBorder="1" applyAlignment="1">
      <alignment horizontal="center" vertical="center"/>
    </xf>
    <xf numFmtId="0" fontId="57" fillId="0" borderId="60" xfId="0" applyFont="1" applyBorder="1" applyAlignment="1">
      <alignment horizontal="center" vertical="center"/>
    </xf>
    <xf numFmtId="0" fontId="57" fillId="0" borderId="15" xfId="0" applyFont="1" applyBorder="1" applyAlignment="1">
      <alignment horizontal="center" vertical="center"/>
    </xf>
    <xf numFmtId="0" fontId="57" fillId="0" borderId="3" xfId="0" applyFont="1" applyBorder="1" applyAlignment="1">
      <alignment horizontal="center" vertical="center"/>
    </xf>
    <xf numFmtId="0" fontId="57" fillId="0" borderId="2" xfId="0" applyFont="1" applyBorder="1" applyAlignment="1">
      <alignment horizontal="center" vertical="center"/>
    </xf>
    <xf numFmtId="0" fontId="57" fillId="0" borderId="59" xfId="0" applyFont="1" applyBorder="1" applyAlignment="1">
      <alignment vertical="center"/>
    </xf>
    <xf numFmtId="0" fontId="57" fillId="0" borderId="29" xfId="0" applyFont="1" applyBorder="1" applyAlignment="1">
      <alignment horizontal="center" vertical="center"/>
    </xf>
    <xf numFmtId="0" fontId="57" fillId="0" borderId="63" xfId="0" applyFont="1" applyBorder="1" applyAlignment="1">
      <alignment horizontal="center" vertical="center"/>
    </xf>
    <xf numFmtId="0" fontId="57" fillId="0" borderId="2" xfId="0" applyFont="1" applyBorder="1" applyAlignment="1">
      <alignment horizontal="center" vertical="center" wrapText="1"/>
    </xf>
    <xf numFmtId="0" fontId="26" fillId="0" borderId="53" xfId="0" applyFont="1" applyBorder="1" applyAlignment="1">
      <alignment vertical="top" wrapText="1"/>
    </xf>
    <xf numFmtId="0" fontId="26" fillId="0" borderId="40" xfId="0" applyFont="1" applyBorder="1" applyAlignment="1">
      <alignment vertical="top" wrapText="1"/>
    </xf>
    <xf numFmtId="0" fontId="0" fillId="0" borderId="54" xfId="0" applyBorder="1" applyAlignment="1">
      <alignment vertical="center" wrapText="1"/>
    </xf>
    <xf numFmtId="0" fontId="26" fillId="0" borderId="49" xfId="0" applyFont="1" applyBorder="1" applyAlignment="1">
      <alignment vertical="top" wrapText="1"/>
    </xf>
    <xf numFmtId="0" fontId="26" fillId="0" borderId="0" xfId="0" applyFont="1" applyBorder="1" applyAlignment="1">
      <alignment vertical="top" wrapText="1"/>
    </xf>
    <xf numFmtId="0" fontId="0" fillId="0" borderId="50" xfId="0" applyBorder="1" applyAlignment="1">
      <alignment vertical="center" wrapText="1"/>
    </xf>
    <xf numFmtId="0" fontId="0" fillId="0" borderId="51" xfId="0" applyFont="1" applyBorder="1" applyAlignment="1">
      <alignment vertical="center" wrapText="1"/>
    </xf>
    <xf numFmtId="0" fontId="0" fillId="0" borderId="57" xfId="0" applyFont="1" applyBorder="1" applyAlignment="1">
      <alignment vertical="center" wrapText="1"/>
    </xf>
    <xf numFmtId="0" fontId="0" fillId="0" borderId="52" xfId="0" applyBorder="1" applyAlignment="1">
      <alignment vertical="center" wrapText="1"/>
    </xf>
    <xf numFmtId="0" fontId="57" fillId="0" borderId="63" xfId="0" applyFont="1" applyBorder="1" applyAlignment="1">
      <alignment horizontal="center" vertical="center" wrapText="1"/>
    </xf>
    <xf numFmtId="0" fontId="57" fillId="0" borderId="3" xfId="0" applyFont="1" applyBorder="1" applyAlignment="1">
      <alignment horizontal="center" vertical="center" wrapText="1"/>
    </xf>
    <xf numFmtId="0" fontId="57" fillId="0" borderId="29" xfId="0" applyFont="1" applyBorder="1" applyAlignment="1">
      <alignment horizontal="center" vertical="center" wrapText="1"/>
    </xf>
    <xf numFmtId="0" fontId="58" fillId="0" borderId="3" xfId="0" applyFont="1" applyBorder="1" applyAlignment="1">
      <alignment horizontal="center" vertical="center" wrapText="1"/>
    </xf>
    <xf numFmtId="0" fontId="38" fillId="0" borderId="55" xfId="0" applyFont="1" applyBorder="1" applyAlignment="1">
      <alignment vertical="top" wrapText="1"/>
    </xf>
    <xf numFmtId="0" fontId="38" fillId="0" borderId="56" xfId="0" applyFont="1" applyBorder="1" applyAlignment="1">
      <alignment vertical="top" wrapText="1"/>
    </xf>
    <xf numFmtId="0" fontId="0" fillId="0" borderId="56" xfId="0" applyBorder="1" applyAlignment="1">
      <alignment vertical="top" wrapText="1"/>
    </xf>
    <xf numFmtId="0" fontId="50" fillId="0" borderId="39" xfId="0" applyFont="1" applyBorder="1" applyAlignment="1">
      <alignment horizontal="center" vertical="center"/>
    </xf>
    <xf numFmtId="0" fontId="50" fillId="0" borderId="33" xfId="0" applyFont="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59" fillId="0" borderId="39" xfId="0" applyFont="1" applyBorder="1" applyAlignment="1">
      <alignment horizontal="center" vertical="center"/>
    </xf>
    <xf numFmtId="0" fontId="59" fillId="0" borderId="33" xfId="0" applyFont="1" applyBorder="1" applyAlignment="1">
      <alignment horizontal="center" vertical="center"/>
    </xf>
    <xf numFmtId="0" fontId="59" fillId="0" borderId="34" xfId="0" applyFont="1" applyBorder="1" applyAlignment="1">
      <alignment horizontal="center" vertical="center"/>
    </xf>
    <xf numFmtId="0" fontId="53" fillId="0" borderId="39" xfId="0" applyFont="1" applyBorder="1" applyAlignment="1">
      <alignment vertical="center"/>
    </xf>
    <xf numFmtId="0" fontId="53" fillId="0" borderId="33" xfId="0" applyFont="1" applyBorder="1" applyAlignment="1">
      <alignment vertical="center"/>
    </xf>
    <xf numFmtId="0" fontId="53" fillId="0" borderId="34" xfId="0" applyFont="1" applyBorder="1" applyAlignment="1">
      <alignment vertical="center"/>
    </xf>
    <xf numFmtId="0" fontId="55" fillId="0" borderId="33" xfId="0" applyFont="1" applyBorder="1" applyAlignment="1">
      <alignment horizontal="justify" vertical="center"/>
    </xf>
    <xf numFmtId="0" fontId="55" fillId="0" borderId="40" xfId="0" applyFont="1" applyBorder="1" applyAlignment="1">
      <alignment horizontal="justify" vertical="center"/>
    </xf>
    <xf numFmtId="0" fontId="38" fillId="0" borderId="40" xfId="0" applyFont="1" applyBorder="1" applyAlignment="1">
      <alignment vertical="center"/>
    </xf>
    <xf numFmtId="0" fontId="38" fillId="0" borderId="34" xfId="0" applyFont="1" applyBorder="1" applyAlignment="1">
      <alignment vertical="center"/>
    </xf>
    <xf numFmtId="0" fontId="56" fillId="0" borderId="15" xfId="0" applyFont="1" applyBorder="1" applyAlignment="1">
      <alignment vertical="top" wrapText="1"/>
    </xf>
    <xf numFmtId="0" fontId="56" fillId="0" borderId="16" xfId="0" applyFont="1" applyBorder="1" applyAlignment="1">
      <alignment vertical="top" wrapText="1"/>
    </xf>
    <xf numFmtId="0" fontId="0" fillId="0" borderId="48" xfId="0" applyBorder="1" applyAlignment="1">
      <alignment vertical="top" wrapText="1"/>
    </xf>
    <xf numFmtId="0" fontId="56" fillId="0" borderId="49" xfId="0" applyFont="1" applyBorder="1" applyAlignment="1">
      <alignment vertical="top" wrapText="1"/>
    </xf>
    <xf numFmtId="0" fontId="56" fillId="0" borderId="0" xfId="0" applyFont="1" applyBorder="1" applyAlignment="1">
      <alignment vertical="top" wrapText="1"/>
    </xf>
    <xf numFmtId="0" fontId="0" fillId="0" borderId="50" xfId="0" applyBorder="1" applyAlignment="1">
      <alignment vertical="top" wrapText="1"/>
    </xf>
    <xf numFmtId="0" fontId="56" fillId="0" borderId="51" xfId="0" applyFont="1" applyBorder="1" applyAlignment="1">
      <alignment vertical="top" wrapText="1"/>
    </xf>
    <xf numFmtId="0" fontId="56" fillId="0" borderId="57" xfId="0" applyFont="1" applyBorder="1" applyAlignment="1">
      <alignment vertical="top" wrapText="1"/>
    </xf>
    <xf numFmtId="0" fontId="1" fillId="0" borderId="40" xfId="4" applyFont="1" applyBorder="1" applyAlignment="1">
      <alignment vertical="center"/>
    </xf>
    <xf numFmtId="0" fontId="0" fillId="0" borderId="40" xfId="0" applyBorder="1" applyAlignment="1">
      <alignment vertical="center"/>
    </xf>
    <xf numFmtId="0" fontId="1" fillId="0" borderId="61" xfId="4" applyFont="1" applyBorder="1" applyAlignment="1">
      <alignment vertical="center"/>
    </xf>
    <xf numFmtId="0" fontId="0" fillId="0" borderId="57" xfId="0" applyBorder="1" applyAlignment="1">
      <alignment vertical="center"/>
    </xf>
    <xf numFmtId="0" fontId="0" fillId="0" borderId="52" xfId="0" applyBorder="1" applyAlignment="1">
      <alignment vertical="center"/>
    </xf>
    <xf numFmtId="0" fontId="2" fillId="0" borderId="72" xfId="4" applyFont="1" applyBorder="1" applyAlignment="1">
      <alignment vertical="center"/>
    </xf>
    <xf numFmtId="0" fontId="0" fillId="0" borderId="0" xfId="0" applyAlignment="1">
      <alignment vertical="center"/>
    </xf>
    <xf numFmtId="0" fontId="0" fillId="0" borderId="50" xfId="0" applyBorder="1" applyAlignment="1">
      <alignment vertical="center"/>
    </xf>
    <xf numFmtId="0" fontId="20" fillId="0" borderId="72" xfId="4" applyFont="1" applyBorder="1" applyAlignment="1">
      <alignment vertical="center"/>
    </xf>
    <xf numFmtId="0" fontId="20" fillId="0" borderId="0" xfId="0" applyFont="1" applyAlignment="1">
      <alignment vertical="center"/>
    </xf>
    <xf numFmtId="0" fontId="20" fillId="0" borderId="50" xfId="0" applyFont="1" applyBorder="1" applyAlignment="1">
      <alignment vertical="center"/>
    </xf>
    <xf numFmtId="0" fontId="20" fillId="0" borderId="61" xfId="4" applyFont="1" applyBorder="1" applyAlignment="1">
      <alignment vertical="center"/>
    </xf>
    <xf numFmtId="0" fontId="20" fillId="0" borderId="57" xfId="0" applyFont="1" applyBorder="1" applyAlignment="1">
      <alignment vertical="center"/>
    </xf>
    <xf numFmtId="0" fontId="20" fillId="0" borderId="52" xfId="0" applyFont="1" applyBorder="1" applyAlignment="1">
      <alignment vertical="center"/>
    </xf>
    <xf numFmtId="0" fontId="20" fillId="0" borderId="40" xfId="4" applyFont="1" applyBorder="1" applyAlignment="1">
      <alignment vertical="center"/>
    </xf>
    <xf numFmtId="0" fontId="20" fillId="0" borderId="40" xfId="0" applyFont="1" applyBorder="1" applyAlignment="1">
      <alignment vertical="center"/>
    </xf>
  </cellXfs>
  <cellStyles count="5">
    <cellStyle name="ハイパーリンク" xfId="1" builtinId="8"/>
    <cellStyle name="標準" xfId="0" builtinId="0"/>
    <cellStyle name="標準 2" xfId="2" xr:uid="{00000000-0005-0000-0000-000002000000}"/>
    <cellStyle name="標準 3" xfId="4" xr:uid="{00000000-0005-0000-0000-000003000000}"/>
    <cellStyle name="標準_Sheet3_1" xfId="3" xr:uid="{00000000-0005-0000-0000-000004000000}"/>
  </cellStyles>
  <dxfs count="59">
    <dxf>
      <font>
        <color theme="0"/>
      </font>
      <fill>
        <patternFill patternType="none">
          <bgColor auto="1"/>
        </patternFill>
      </fill>
      <border>
        <left/>
        <right/>
        <top/>
        <bottom/>
        <vertical/>
        <horizontal/>
      </border>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s>
  <tableStyles count="0" defaultTableStyle="TableStyleMedium9" defaultPivotStyle="PivotStyleLight16"/>
  <colors>
    <mruColors>
      <color rgb="FFCCFFCC"/>
      <color rgb="FFFFFFCC"/>
      <color rgb="FF008000"/>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24" lockText="1" noThreeD="1"/>
</file>

<file path=xl/ctrlProps/ctrlProp10.xml><?xml version="1.0" encoding="utf-8"?>
<formControlPr xmlns="http://schemas.microsoft.com/office/spreadsheetml/2009/9/main" objectType="CheckBox" fmlaLink="$B$25" lockText="1" noThreeD="1"/>
</file>

<file path=xl/ctrlProps/ctrlProp11.xml><?xml version="1.0" encoding="utf-8"?>
<formControlPr xmlns="http://schemas.microsoft.com/office/spreadsheetml/2009/9/main" objectType="CheckBox" fmlaLink="$B$26" lockText="1" noThreeD="1"/>
</file>

<file path=xl/ctrlProps/ctrlProp12.xml><?xml version="1.0" encoding="utf-8"?>
<formControlPr xmlns="http://schemas.microsoft.com/office/spreadsheetml/2009/9/main" objectType="CheckBox" checked="Checked" fmlaLink="$B$27" lockText="1" noThreeD="1"/>
</file>

<file path=xl/ctrlProps/ctrlProp13.xml><?xml version="1.0" encoding="utf-8"?>
<formControlPr xmlns="http://schemas.microsoft.com/office/spreadsheetml/2009/9/main" objectType="CheckBox" fmlaLink="$B$28" lockText="1" noThreeD="1"/>
</file>

<file path=xl/ctrlProps/ctrlProp14.xml><?xml version="1.0" encoding="utf-8"?>
<formControlPr xmlns="http://schemas.microsoft.com/office/spreadsheetml/2009/9/main" objectType="CheckBox" checked="Checked" fmlaLink="$B$29" lockText="1" noThreeD="1"/>
</file>

<file path=xl/ctrlProps/ctrlProp15.xml><?xml version="1.0" encoding="utf-8"?>
<formControlPr xmlns="http://schemas.microsoft.com/office/spreadsheetml/2009/9/main" objectType="CheckBox" fmlaLink="$B$14" lockText="1" noThreeD="1"/>
</file>

<file path=xl/ctrlProps/ctrlProp16.xml><?xml version="1.0" encoding="utf-8"?>
<formControlPr xmlns="http://schemas.microsoft.com/office/spreadsheetml/2009/9/main" objectType="CheckBox" fmlaLink="$B$13" lockText="1" noThreeD="1"/>
</file>

<file path=xl/ctrlProps/ctrlProp2.xml><?xml version="1.0" encoding="utf-8"?>
<formControlPr xmlns="http://schemas.microsoft.com/office/spreadsheetml/2009/9/main" objectType="CheckBox" fmlaLink="$B$25" lockText="1" noThreeD="1"/>
</file>

<file path=xl/ctrlProps/ctrlProp3.xml><?xml version="1.0" encoding="utf-8"?>
<formControlPr xmlns="http://schemas.microsoft.com/office/spreadsheetml/2009/9/main" objectType="CheckBox" fmlaLink="$B$26" lockText="1" noThreeD="1"/>
</file>

<file path=xl/ctrlProps/ctrlProp4.xml><?xml version="1.0" encoding="utf-8"?>
<formControlPr xmlns="http://schemas.microsoft.com/office/spreadsheetml/2009/9/main" objectType="CheckBox" fmlaLink="$B$27" lockText="1" noThreeD="1"/>
</file>

<file path=xl/ctrlProps/ctrlProp5.xml><?xml version="1.0" encoding="utf-8"?>
<formControlPr xmlns="http://schemas.microsoft.com/office/spreadsheetml/2009/9/main" objectType="CheckBox" fmlaLink="$B$28" lockText="1" noThreeD="1"/>
</file>

<file path=xl/ctrlProps/ctrlProp6.xml><?xml version="1.0" encoding="utf-8"?>
<formControlPr xmlns="http://schemas.microsoft.com/office/spreadsheetml/2009/9/main" objectType="CheckBox" fmlaLink="$B$29" lockText="1" noThreeD="1"/>
</file>

<file path=xl/ctrlProps/ctrlProp7.xml><?xml version="1.0" encoding="utf-8"?>
<formControlPr xmlns="http://schemas.microsoft.com/office/spreadsheetml/2009/9/main" objectType="CheckBox" fmlaLink="$B$14" lockText="1" noThreeD="1"/>
</file>

<file path=xl/ctrlProps/ctrlProp8.xml><?xml version="1.0" encoding="utf-8"?>
<formControlPr xmlns="http://schemas.microsoft.com/office/spreadsheetml/2009/9/main" objectType="CheckBox" fmlaLink="$B$13" lockText="1" noThreeD="1"/>
</file>

<file path=xl/ctrlProps/ctrlProp9.xml><?xml version="1.0" encoding="utf-8"?>
<formControlPr xmlns="http://schemas.microsoft.com/office/spreadsheetml/2009/9/main" objectType="CheckBox" fmlaLink="$B$2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23</xdr:row>
          <xdr:rowOff>9525</xdr:rowOff>
        </xdr:from>
        <xdr:to>
          <xdr:col>2</xdr:col>
          <xdr:colOff>0</xdr:colOff>
          <xdr:row>23</xdr:row>
          <xdr:rowOff>200025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000-000001C800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209550</xdr:rowOff>
        </xdr:from>
        <xdr:to>
          <xdr:col>2</xdr:col>
          <xdr:colOff>0</xdr:colOff>
          <xdr:row>24</xdr:row>
          <xdr:rowOff>200025</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000-000002C800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219075</xdr:rowOff>
        </xdr:from>
        <xdr:to>
          <xdr:col>2</xdr:col>
          <xdr:colOff>0</xdr:colOff>
          <xdr:row>26</xdr:row>
          <xdr:rowOff>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000-000003C800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0</xdr:rowOff>
        </xdr:from>
        <xdr:to>
          <xdr:col>2</xdr:col>
          <xdr:colOff>0</xdr:colOff>
          <xdr:row>26</xdr:row>
          <xdr:rowOff>200025</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000-000004C800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209550</xdr:rowOff>
        </xdr:from>
        <xdr:to>
          <xdr:col>2</xdr:col>
          <xdr:colOff>0</xdr:colOff>
          <xdr:row>27</xdr:row>
          <xdr:rowOff>200025</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000-000005C800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219075</xdr:rowOff>
        </xdr:from>
        <xdr:to>
          <xdr:col>2</xdr:col>
          <xdr:colOff>0</xdr:colOff>
          <xdr:row>28</xdr:row>
          <xdr:rowOff>209550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000-000006C800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0</xdr:colOff>
          <xdr:row>13</xdr:row>
          <xdr:rowOff>152400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000-000008C800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9525</xdr:rowOff>
        </xdr:from>
        <xdr:to>
          <xdr:col>2</xdr:col>
          <xdr:colOff>0</xdr:colOff>
          <xdr:row>12</xdr:row>
          <xdr:rowOff>152400</xdr:rowOff>
        </xdr:to>
        <xdr:sp macro="" textlink="">
          <xdr:nvSpPr>
            <xdr:cNvPr id="51210" name="Check Box 10" hidden="1">
              <a:extLst>
                <a:ext uri="{63B3BB69-23CF-44E3-9099-C40C66FF867C}">
                  <a14:compatExt spid="_x0000_s51210"/>
                </a:ext>
                <a:ext uri="{FF2B5EF4-FFF2-40B4-BE49-F238E27FC236}">
                  <a16:creationId xmlns:a16="http://schemas.microsoft.com/office/drawing/2014/main" id="{00000000-0008-0000-0000-00000AC800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23</xdr:row>
          <xdr:rowOff>0</xdr:rowOff>
        </xdr:from>
        <xdr:to>
          <xdr:col>2</xdr:col>
          <xdr:colOff>0</xdr:colOff>
          <xdr:row>23</xdr:row>
          <xdr:rowOff>190500</xdr:rowOff>
        </xdr:to>
        <xdr:sp macro="" textlink="">
          <xdr:nvSpPr>
            <xdr:cNvPr id="52225" name="Check Box 1" hidden="1">
              <a:extLst>
                <a:ext uri="{63B3BB69-23CF-44E3-9099-C40C66FF867C}">
                  <a14:compatExt spid="_x0000_s52225"/>
                </a:ext>
                <a:ext uri="{FF2B5EF4-FFF2-40B4-BE49-F238E27FC236}">
                  <a16:creationId xmlns:a16="http://schemas.microsoft.com/office/drawing/2014/main" id="{00000000-0008-0000-0100-000001CC00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209550</xdr:rowOff>
        </xdr:from>
        <xdr:to>
          <xdr:col>2</xdr:col>
          <xdr:colOff>0</xdr:colOff>
          <xdr:row>24</xdr:row>
          <xdr:rowOff>200025</xdr:rowOff>
        </xdr:to>
        <xdr:sp macro="" textlink="">
          <xdr:nvSpPr>
            <xdr:cNvPr id="52226" name="Check Box 2" hidden="1">
              <a:extLst>
                <a:ext uri="{63B3BB69-23CF-44E3-9099-C40C66FF867C}">
                  <a14:compatExt spid="_x0000_s52226"/>
                </a:ext>
                <a:ext uri="{FF2B5EF4-FFF2-40B4-BE49-F238E27FC236}">
                  <a16:creationId xmlns:a16="http://schemas.microsoft.com/office/drawing/2014/main" id="{00000000-0008-0000-0100-000002CC00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219075</xdr:rowOff>
        </xdr:from>
        <xdr:to>
          <xdr:col>2</xdr:col>
          <xdr:colOff>0</xdr:colOff>
          <xdr:row>26</xdr:row>
          <xdr:rowOff>0</xdr:rowOff>
        </xdr:to>
        <xdr:sp macro="" textlink="">
          <xdr:nvSpPr>
            <xdr:cNvPr id="52227" name="Check Box 3" hidden="1">
              <a:extLst>
                <a:ext uri="{63B3BB69-23CF-44E3-9099-C40C66FF867C}">
                  <a14:compatExt spid="_x0000_s52227"/>
                </a:ext>
                <a:ext uri="{FF2B5EF4-FFF2-40B4-BE49-F238E27FC236}">
                  <a16:creationId xmlns:a16="http://schemas.microsoft.com/office/drawing/2014/main" id="{00000000-0008-0000-0100-000003CC00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0</xdr:rowOff>
        </xdr:from>
        <xdr:to>
          <xdr:col>2</xdr:col>
          <xdr:colOff>0</xdr:colOff>
          <xdr:row>26</xdr:row>
          <xdr:rowOff>200025</xdr:rowOff>
        </xdr:to>
        <xdr:sp macro="" textlink="">
          <xdr:nvSpPr>
            <xdr:cNvPr id="52228" name="Check Box 4" hidden="1">
              <a:extLst>
                <a:ext uri="{63B3BB69-23CF-44E3-9099-C40C66FF867C}">
                  <a14:compatExt spid="_x0000_s52228"/>
                </a:ext>
                <a:ext uri="{FF2B5EF4-FFF2-40B4-BE49-F238E27FC236}">
                  <a16:creationId xmlns:a16="http://schemas.microsoft.com/office/drawing/2014/main" id="{00000000-0008-0000-0100-000004CC00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209550</xdr:rowOff>
        </xdr:from>
        <xdr:to>
          <xdr:col>2</xdr:col>
          <xdr:colOff>0</xdr:colOff>
          <xdr:row>27</xdr:row>
          <xdr:rowOff>200025</xdr:rowOff>
        </xdr:to>
        <xdr:sp macro="" textlink="">
          <xdr:nvSpPr>
            <xdr:cNvPr id="52229" name="Check Box 5" hidden="1">
              <a:extLst>
                <a:ext uri="{63B3BB69-23CF-44E3-9099-C40C66FF867C}">
                  <a14:compatExt spid="_x0000_s52229"/>
                </a:ext>
                <a:ext uri="{FF2B5EF4-FFF2-40B4-BE49-F238E27FC236}">
                  <a16:creationId xmlns:a16="http://schemas.microsoft.com/office/drawing/2014/main" id="{00000000-0008-0000-0100-000005CC00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219075</xdr:rowOff>
        </xdr:from>
        <xdr:to>
          <xdr:col>2</xdr:col>
          <xdr:colOff>0</xdr:colOff>
          <xdr:row>28</xdr:row>
          <xdr:rowOff>209550</xdr:rowOff>
        </xdr:to>
        <xdr:sp macro="" textlink="">
          <xdr:nvSpPr>
            <xdr:cNvPr id="52230" name="Check Box 6" hidden="1">
              <a:extLst>
                <a:ext uri="{63B3BB69-23CF-44E3-9099-C40C66FF867C}">
                  <a14:compatExt spid="_x0000_s52230"/>
                </a:ext>
                <a:ext uri="{FF2B5EF4-FFF2-40B4-BE49-F238E27FC236}">
                  <a16:creationId xmlns:a16="http://schemas.microsoft.com/office/drawing/2014/main" id="{00000000-0008-0000-0100-000006CC00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0</xdr:colOff>
          <xdr:row>13</xdr:row>
          <xdr:rowOff>152400</xdr:rowOff>
        </xdr:to>
        <xdr:sp macro="" textlink="">
          <xdr:nvSpPr>
            <xdr:cNvPr id="52231" name="Check Box 7" hidden="1">
              <a:extLst>
                <a:ext uri="{63B3BB69-23CF-44E3-9099-C40C66FF867C}">
                  <a14:compatExt spid="_x0000_s52231"/>
                </a:ext>
                <a:ext uri="{FF2B5EF4-FFF2-40B4-BE49-F238E27FC236}">
                  <a16:creationId xmlns:a16="http://schemas.microsoft.com/office/drawing/2014/main" id="{00000000-0008-0000-0100-000007CC00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12</xdr:row>
          <xdr:rowOff>152400</xdr:rowOff>
        </xdr:to>
        <xdr:sp macro="" textlink="">
          <xdr:nvSpPr>
            <xdr:cNvPr id="52232" name="Check Box 8" hidden="1">
              <a:extLst>
                <a:ext uri="{63B3BB69-23CF-44E3-9099-C40C66FF867C}">
                  <a14:compatExt spid="_x0000_s52232"/>
                </a:ext>
                <a:ext uri="{FF2B5EF4-FFF2-40B4-BE49-F238E27FC236}">
                  <a16:creationId xmlns:a16="http://schemas.microsoft.com/office/drawing/2014/main" id="{00000000-0008-0000-0100-000008CC0000}"/>
                </a:ext>
              </a:extLst>
            </xdr:cNvPr>
            <xdr:cNvSpPr/>
          </xdr:nvSpPr>
          <xdr:spPr bwMode="auto">
            <a:xfrm>
              <a:off x="0" y="0"/>
              <a:ext cx="0" cy="0"/>
            </a:xfrm>
            <a:prstGeom prst="rect">
              <a:avLst/>
            </a:prstGeom>
            <a:solidFill>
              <a:srgbClr val="CCFFCC"/>
            </a:solidFill>
            <a:ln w="12700">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4067175</xdr:colOff>
      <xdr:row>32</xdr:row>
      <xdr:rowOff>19050</xdr:rowOff>
    </xdr:from>
    <xdr:to>
      <xdr:col>6</xdr:col>
      <xdr:colOff>4343400</xdr:colOff>
      <xdr:row>44</xdr:row>
      <xdr:rowOff>133350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9439275" y="6526530"/>
          <a:ext cx="276225" cy="212598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4457700</xdr:colOff>
      <xdr:row>36</xdr:row>
      <xdr:rowOff>38101</xdr:rowOff>
    </xdr:from>
    <xdr:to>
      <xdr:col>8</xdr:col>
      <xdr:colOff>411479</xdr:colOff>
      <xdr:row>39</xdr:row>
      <xdr:rowOff>91440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9829800" y="7216141"/>
          <a:ext cx="1973579" cy="5562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すべての</a:t>
          </a:r>
          <a:endParaRPr kumimoji="1" lang="en-US" altLang="ja-JP" sz="1100"/>
        </a:p>
        <a:p>
          <a:r>
            <a:rPr kumimoji="1" lang="ja-JP" altLang="en-US" sz="1100"/>
            <a:t>検体番号データ共通</a:t>
          </a:r>
        </a:p>
      </xdr:txBody>
    </xdr:sp>
    <xdr:clientData/>
  </xdr:twoCellAnchor>
  <xdr:twoCellAnchor>
    <xdr:from>
      <xdr:col>6</xdr:col>
      <xdr:colOff>4248150</xdr:colOff>
      <xdr:row>39</xdr:row>
      <xdr:rowOff>28576</xdr:rowOff>
    </xdr:from>
    <xdr:to>
      <xdr:col>7</xdr:col>
      <xdr:colOff>390525</xdr:colOff>
      <xdr:row>42</xdr:row>
      <xdr:rowOff>81915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620250" y="7709536"/>
          <a:ext cx="1057275" cy="5562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すべての</a:t>
          </a:r>
          <a:endParaRPr kumimoji="1" lang="en-US" altLang="ja-JP" sz="1100"/>
        </a:p>
        <a:p>
          <a:r>
            <a:rPr kumimoji="1" lang="ja-JP" altLang="en-US" sz="1100"/>
            <a:t>検体番号データ共通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omments" Target="../comments1.xml"/><Relationship Id="rId3" Type="http://schemas.openxmlformats.org/officeDocument/2006/relationships/drawing" Target="../drawings/drawing2.x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printerSettings" Target="../printerSettings/printerSettings2.bin"/><Relationship Id="rId1" Type="http://schemas.openxmlformats.org/officeDocument/2006/relationships/hyperlink" Target="mailto:miura_taro@miuraz.co.jp" TargetMode="External"/><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vmlDrawing" Target="../drawings/vmlDrawing2.v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558F4-D3A5-495E-9769-321F0D60F0FA}">
  <dimension ref="A1:AU145"/>
  <sheetViews>
    <sheetView tabSelected="1" view="pageBreakPreview" topLeftCell="A10" zoomScale="110" zoomScaleNormal="120" zoomScaleSheetLayoutView="110" workbookViewId="0">
      <pane ySplit="1" topLeftCell="A11" activePane="bottomLeft" state="frozen"/>
      <selection activeCell="A10" sqref="A10"/>
      <selection pane="bottomLeft" activeCell="C13" sqref="C13:V13"/>
    </sheetView>
  </sheetViews>
  <sheetFormatPr defaultColWidth="9" defaultRowHeight="13.5" customHeight="1"/>
  <cols>
    <col min="1" max="1" width="10.625" style="4" customWidth="1"/>
    <col min="2" max="2" width="8.625" style="4" customWidth="1"/>
    <col min="3" max="6" width="3.625" style="4" customWidth="1"/>
    <col min="7" max="8" width="2.625" style="4" customWidth="1"/>
    <col min="9" max="43" width="3.125" style="4" customWidth="1"/>
    <col min="44" max="44" width="7.5" style="4" bestFit="1" customWidth="1"/>
    <col min="45" max="45" width="92.875" style="4" customWidth="1"/>
    <col min="46" max="46" width="9" style="4"/>
    <col min="47" max="47" width="18.5" style="4" bestFit="1" customWidth="1"/>
    <col min="48" max="16384" width="9" style="4"/>
  </cols>
  <sheetData>
    <row r="1" spans="1:45" ht="12.75">
      <c r="P1" s="92"/>
      <c r="Q1" s="92"/>
      <c r="R1" s="92"/>
      <c r="S1" s="92"/>
      <c r="T1" s="92"/>
      <c r="U1" s="92"/>
      <c r="V1" s="92"/>
      <c r="W1" s="92"/>
      <c r="X1" s="92"/>
      <c r="Y1" s="92"/>
      <c r="Z1" s="92"/>
      <c r="AA1" s="92"/>
      <c r="AB1" s="92"/>
      <c r="AC1" s="92"/>
      <c r="AD1" s="92"/>
      <c r="AE1" s="92"/>
      <c r="AF1" s="92"/>
      <c r="AG1" s="92"/>
      <c r="AH1" s="92"/>
      <c r="AI1" s="92"/>
    </row>
    <row r="2" spans="1:45" thickBot="1">
      <c r="A2" s="46" t="s">
        <v>96</v>
      </c>
      <c r="P2" s="92"/>
      <c r="Q2" s="92"/>
      <c r="R2" s="92"/>
      <c r="S2" s="92"/>
      <c r="V2" s="92"/>
      <c r="W2" s="92"/>
      <c r="X2" s="92"/>
      <c r="Y2" s="92"/>
      <c r="Z2" s="92"/>
      <c r="AA2" s="92"/>
      <c r="AB2" s="92"/>
      <c r="AC2" s="92"/>
      <c r="AD2" s="92"/>
      <c r="AE2" s="92"/>
      <c r="AF2" s="92"/>
      <c r="AG2" s="92"/>
      <c r="AH2" s="92"/>
      <c r="AI2" s="92"/>
    </row>
    <row r="3" spans="1:45" ht="13.5" customHeight="1" thickBot="1">
      <c r="A3" s="44"/>
      <c r="B3" s="260" t="s">
        <v>92</v>
      </c>
      <c r="C3" s="261"/>
      <c r="D3" s="262"/>
      <c r="E3" s="266"/>
      <c r="F3" s="267"/>
      <c r="G3" s="267"/>
      <c r="H3" s="267"/>
      <c r="I3" s="267"/>
      <c r="J3" s="267"/>
      <c r="K3" s="268"/>
      <c r="M3" s="44" t="s">
        <v>328</v>
      </c>
      <c r="U3" s="269" t="b">
        <v>1</v>
      </c>
      <c r="V3" s="270"/>
      <c r="W3" s="133"/>
      <c r="X3" s="38"/>
      <c r="Y3" s="191"/>
      <c r="Z3" s="191"/>
      <c r="AA3" s="38"/>
      <c r="AB3" s="191"/>
      <c r="AC3" s="191"/>
      <c r="AD3" s="38"/>
      <c r="AE3" s="191"/>
      <c r="AF3" s="271" t="s">
        <v>344</v>
      </c>
      <c r="AG3" s="272"/>
      <c r="AH3" s="272"/>
      <c r="AI3" s="273"/>
    </row>
    <row r="4" spans="1:45">
      <c r="A4" s="43"/>
      <c r="B4" s="260" t="s">
        <v>93</v>
      </c>
      <c r="C4" s="261"/>
      <c r="D4" s="262"/>
      <c r="E4" s="266"/>
      <c r="F4" s="267"/>
      <c r="G4" s="267"/>
      <c r="H4" s="267"/>
      <c r="I4" s="267"/>
      <c r="J4" s="267"/>
      <c r="K4" s="268"/>
      <c r="S4" s="93"/>
      <c r="V4" s="133"/>
      <c r="W4" s="133"/>
      <c r="X4" s="191"/>
      <c r="Y4" s="191"/>
      <c r="Z4" s="191"/>
      <c r="AA4" s="191"/>
      <c r="AB4" s="191"/>
      <c r="AC4" s="191"/>
      <c r="AD4" s="191"/>
      <c r="AE4" s="191"/>
      <c r="AF4" s="274"/>
      <c r="AG4" s="275"/>
      <c r="AH4" s="275"/>
      <c r="AI4" s="276"/>
    </row>
    <row r="5" spans="1:45">
      <c r="A5" s="44"/>
      <c r="B5" s="260" t="s">
        <v>98</v>
      </c>
      <c r="C5" s="261"/>
      <c r="D5" s="262"/>
      <c r="E5" s="266"/>
      <c r="F5" s="267"/>
      <c r="G5" s="267"/>
      <c r="H5" s="267"/>
      <c r="I5" s="267"/>
      <c r="J5" s="267"/>
      <c r="K5" s="268"/>
      <c r="S5" s="93"/>
      <c r="U5" s="134"/>
      <c r="V5" s="34"/>
      <c r="W5" s="34"/>
      <c r="X5" s="90"/>
      <c r="Y5" s="192"/>
      <c r="Z5" s="192"/>
      <c r="AA5" s="90"/>
      <c r="AB5" s="192"/>
      <c r="AC5" s="192"/>
      <c r="AD5" s="90"/>
      <c r="AE5" s="192"/>
      <c r="AF5" s="254"/>
      <c r="AG5" s="255"/>
      <c r="AH5" s="255"/>
      <c r="AI5" s="256"/>
    </row>
    <row r="6" spans="1:45">
      <c r="A6" s="93"/>
      <c r="B6" s="260" t="s">
        <v>97</v>
      </c>
      <c r="C6" s="261"/>
      <c r="D6" s="262"/>
      <c r="E6" s="263"/>
      <c r="F6" s="264"/>
      <c r="G6" s="264"/>
      <c r="H6" s="264"/>
      <c r="I6" s="264"/>
      <c r="J6" s="264"/>
      <c r="K6" s="265"/>
      <c r="S6" s="93"/>
      <c r="U6" s="34"/>
      <c r="V6" s="34"/>
      <c r="W6" s="34"/>
      <c r="X6" s="192"/>
      <c r="Y6" s="192"/>
      <c r="Z6" s="192"/>
      <c r="AA6" s="192"/>
      <c r="AB6" s="192"/>
      <c r="AC6" s="192"/>
      <c r="AD6" s="192"/>
      <c r="AE6" s="192"/>
      <c r="AF6" s="254"/>
      <c r="AG6" s="255"/>
      <c r="AH6" s="255"/>
      <c r="AI6" s="256"/>
    </row>
    <row r="7" spans="1:45">
      <c r="A7" s="94"/>
      <c r="B7" s="260" t="s">
        <v>101</v>
      </c>
      <c r="C7" s="261"/>
      <c r="D7" s="262"/>
      <c r="E7" s="266"/>
      <c r="F7" s="267"/>
      <c r="G7" s="267"/>
      <c r="H7" s="267"/>
      <c r="I7" s="267"/>
      <c r="J7" s="267"/>
      <c r="K7" s="268"/>
      <c r="S7" s="93"/>
      <c r="U7" s="34"/>
      <c r="V7" s="34"/>
      <c r="W7" s="34"/>
      <c r="X7" s="192"/>
      <c r="Y7" s="192"/>
      <c r="Z7" s="192"/>
      <c r="AA7" s="192"/>
      <c r="AB7" s="192"/>
      <c r="AC7" s="192"/>
      <c r="AD7" s="192"/>
      <c r="AE7" s="192"/>
      <c r="AF7" s="254"/>
      <c r="AG7" s="255"/>
      <c r="AH7" s="255"/>
      <c r="AI7" s="256"/>
    </row>
    <row r="8" spans="1:45">
      <c r="A8" s="94"/>
      <c r="B8" s="260" t="s">
        <v>195</v>
      </c>
      <c r="C8" s="261"/>
      <c r="D8" s="262"/>
      <c r="E8" s="266"/>
      <c r="F8" s="267"/>
      <c r="G8" s="267"/>
      <c r="H8" s="267"/>
      <c r="I8" s="267"/>
      <c r="J8" s="267"/>
      <c r="K8" s="268"/>
      <c r="L8" s="52"/>
      <c r="U8" s="34"/>
      <c r="V8" s="34"/>
      <c r="W8" s="34"/>
      <c r="X8" s="192"/>
      <c r="Y8" s="192"/>
      <c r="Z8" s="192"/>
      <c r="AA8" s="192"/>
      <c r="AB8" s="192"/>
      <c r="AC8" s="192"/>
      <c r="AD8" s="192"/>
      <c r="AE8" s="192"/>
      <c r="AF8" s="257"/>
      <c r="AG8" s="258"/>
      <c r="AH8" s="258"/>
      <c r="AI8" s="259"/>
    </row>
    <row r="9" spans="1:45" ht="13.5" hidden="1" customHeight="1">
      <c r="A9" s="95"/>
      <c r="B9" s="96"/>
      <c r="C9" s="96"/>
      <c r="D9" s="96"/>
      <c r="E9" s="47"/>
      <c r="F9" s="96"/>
      <c r="G9" s="96"/>
      <c r="H9" s="96"/>
      <c r="I9" s="96"/>
      <c r="J9" s="96"/>
      <c r="K9" s="96"/>
      <c r="L9" s="96"/>
      <c r="M9" s="96"/>
      <c r="N9" s="48"/>
      <c r="O9" s="48"/>
      <c r="P9" s="48"/>
      <c r="Q9" s="48"/>
      <c r="R9" s="48"/>
      <c r="S9" s="48"/>
      <c r="T9" s="48"/>
      <c r="U9" s="97"/>
      <c r="V9" s="97"/>
      <c r="W9" s="97"/>
      <c r="X9" s="96"/>
      <c r="Y9" s="96"/>
      <c r="Z9" s="96"/>
      <c r="AA9" s="96"/>
      <c r="AB9" s="96"/>
      <c r="AC9" s="96"/>
      <c r="AD9" s="96"/>
      <c r="AE9" s="96"/>
      <c r="AF9" s="96"/>
      <c r="AG9" s="96"/>
      <c r="AH9" s="96"/>
      <c r="AI9" s="96"/>
      <c r="AJ9" s="48"/>
      <c r="AK9" s="48"/>
      <c r="AL9" s="48"/>
      <c r="AM9" s="48"/>
      <c r="AN9" s="48"/>
      <c r="AO9" s="48"/>
      <c r="AP9" s="48"/>
    </row>
    <row r="10" spans="1:45" ht="13.5" customHeight="1" collapsed="1">
      <c r="A10" s="88"/>
      <c r="B10" s="89"/>
      <c r="C10" s="89"/>
      <c r="D10" s="89"/>
      <c r="E10" s="7"/>
      <c r="F10" s="89"/>
      <c r="G10" s="89"/>
      <c r="H10" s="89"/>
      <c r="I10" s="89"/>
      <c r="J10" s="89"/>
      <c r="K10" s="89"/>
      <c r="L10" s="89"/>
      <c r="M10" s="89"/>
      <c r="N10" s="6"/>
      <c r="O10" s="6"/>
      <c r="P10" s="6"/>
      <c r="Q10" s="6"/>
      <c r="R10" s="6"/>
      <c r="S10" s="6"/>
      <c r="T10" s="6"/>
      <c r="U10" s="184"/>
      <c r="V10" s="184"/>
      <c r="W10" s="184"/>
      <c r="X10" s="89"/>
      <c r="Y10" s="89"/>
      <c r="Z10" s="89"/>
      <c r="AA10" s="89"/>
      <c r="AB10" s="89"/>
      <c r="AC10" s="89"/>
      <c r="AD10" s="89"/>
      <c r="AE10" s="89"/>
      <c r="AF10" s="89"/>
      <c r="AG10" s="89"/>
      <c r="AH10" s="89"/>
      <c r="AI10" s="89"/>
      <c r="AJ10" s="85" t="s">
        <v>423</v>
      </c>
    </row>
    <row r="11" spans="1:45" s="2" customFormat="1" ht="13.5" customHeight="1">
      <c r="A11" s="27" t="s">
        <v>223</v>
      </c>
      <c r="B11" s="1"/>
      <c r="C11" s="1"/>
      <c r="D11" s="1"/>
      <c r="E11" s="1"/>
      <c r="F11" s="1"/>
      <c r="G11" s="1"/>
      <c r="H11" s="1"/>
      <c r="I11" s="1"/>
      <c r="J11" s="1"/>
      <c r="K11" s="1"/>
      <c r="L11" s="1"/>
      <c r="M11" s="1"/>
      <c r="N11" s="1"/>
      <c r="O11" s="1"/>
      <c r="P11" s="1"/>
      <c r="X11" s="40" t="s">
        <v>46</v>
      </c>
      <c r="Y11" s="39"/>
      <c r="Z11" s="39"/>
      <c r="AA11" s="39"/>
      <c r="AB11" s="39"/>
    </row>
    <row r="12" spans="1:45" s="3" customFormat="1" ht="13.5" customHeight="1" thickBot="1">
      <c r="A12" s="5"/>
      <c r="B12" s="51"/>
      <c r="C12" s="51"/>
      <c r="D12" s="51"/>
      <c r="E12" s="50"/>
      <c r="F12" s="50"/>
      <c r="G12" s="50"/>
      <c r="P12" s="28"/>
      <c r="AD12" s="3" t="s">
        <v>94</v>
      </c>
    </row>
    <row r="13" spans="1:45" ht="13.5" customHeight="1" thickBot="1">
      <c r="A13" s="12" t="s">
        <v>0</v>
      </c>
      <c r="B13" s="53" t="b">
        <v>0</v>
      </c>
      <c r="C13" s="277"/>
      <c r="D13" s="278"/>
      <c r="E13" s="278"/>
      <c r="F13" s="278"/>
      <c r="G13" s="278"/>
      <c r="H13" s="278"/>
      <c r="I13" s="278"/>
      <c r="J13" s="278"/>
      <c r="K13" s="278"/>
      <c r="L13" s="278"/>
      <c r="M13" s="278"/>
      <c r="N13" s="278"/>
      <c r="O13" s="278"/>
      <c r="P13" s="278"/>
      <c r="Q13" s="278"/>
      <c r="R13" s="278"/>
      <c r="S13" s="278"/>
      <c r="T13" s="278"/>
      <c r="U13" s="278"/>
      <c r="V13" s="279"/>
    </row>
    <row r="14" spans="1:45" ht="13.5" customHeight="1" thickBot="1">
      <c r="A14" s="45" t="s">
        <v>91</v>
      </c>
      <c r="B14" s="53" t="b">
        <v>0</v>
      </c>
      <c r="C14" s="277"/>
      <c r="D14" s="278"/>
      <c r="E14" s="278"/>
      <c r="F14" s="278"/>
      <c r="G14" s="278"/>
      <c r="H14" s="278"/>
      <c r="I14" s="278"/>
      <c r="J14" s="278"/>
      <c r="K14" s="278"/>
      <c r="L14" s="278"/>
      <c r="M14" s="278"/>
      <c r="N14" s="278"/>
      <c r="O14" s="278"/>
      <c r="P14" s="278"/>
      <c r="Q14" s="278"/>
      <c r="R14" s="278"/>
      <c r="S14" s="278"/>
      <c r="T14" s="278"/>
      <c r="U14" s="278"/>
      <c r="V14" s="279"/>
      <c r="AS14" s="2"/>
    </row>
    <row r="15" spans="1:45" ht="13.5" customHeight="1" thickBot="1">
      <c r="A15" s="12" t="s">
        <v>1</v>
      </c>
      <c r="B15" s="280"/>
      <c r="C15" s="281"/>
      <c r="D15" s="281"/>
      <c r="E15" s="281"/>
      <c r="F15" s="281"/>
      <c r="G15" s="282"/>
      <c r="H15" s="283"/>
      <c r="I15" s="284"/>
      <c r="J15" s="285"/>
      <c r="K15" s="52"/>
      <c r="L15" s="36"/>
      <c r="M15" s="36"/>
      <c r="N15" s="36"/>
      <c r="O15" s="36"/>
      <c r="P15" s="36"/>
      <c r="Q15" s="37"/>
      <c r="R15" s="37"/>
      <c r="S15" s="37"/>
      <c r="T15" s="37"/>
      <c r="U15" s="37"/>
      <c r="V15" s="37"/>
      <c r="X15" s="38"/>
      <c r="Y15" s="38"/>
      <c r="Z15" s="38"/>
      <c r="AA15" s="38"/>
      <c r="AB15" s="38"/>
      <c r="AJ15" s="23"/>
      <c r="AS15" s="3"/>
    </row>
    <row r="16" spans="1:45" ht="13.5" customHeight="1" thickBot="1">
      <c r="A16" s="12" t="s">
        <v>2</v>
      </c>
      <c r="B16" s="286"/>
      <c r="C16" s="287"/>
      <c r="D16" s="287"/>
      <c r="E16" s="287"/>
      <c r="F16" s="287"/>
      <c r="G16" s="287"/>
      <c r="H16" s="288"/>
      <c r="I16" s="289"/>
      <c r="J16" s="290"/>
      <c r="K16" s="36"/>
      <c r="L16" s="36"/>
      <c r="M16" s="36"/>
      <c r="N16" s="36"/>
      <c r="O16" s="36"/>
      <c r="P16" s="36"/>
      <c r="Q16" s="37"/>
      <c r="R16" s="37"/>
      <c r="S16" s="37"/>
      <c r="T16" s="37"/>
      <c r="U16" s="37"/>
      <c r="V16" s="37"/>
      <c r="X16" s="38"/>
      <c r="Y16" s="38"/>
      <c r="Z16" s="38"/>
      <c r="AA16" s="38"/>
      <c r="AB16" s="291"/>
      <c r="AC16" s="292"/>
      <c r="AD16" s="23" t="s">
        <v>34</v>
      </c>
      <c r="AE16" s="23"/>
      <c r="AJ16" s="23"/>
    </row>
    <row r="17" spans="1:45" ht="13.5" customHeight="1" thickBot="1">
      <c r="A17" s="12" t="s">
        <v>3</v>
      </c>
      <c r="B17" s="293"/>
      <c r="C17" s="294"/>
      <c r="D17" s="294"/>
      <c r="E17" s="294"/>
      <c r="F17" s="294"/>
      <c r="G17" s="294"/>
      <c r="H17" s="295"/>
      <c r="I17" s="296"/>
      <c r="J17" s="297"/>
      <c r="K17" s="36"/>
      <c r="L17" s="36"/>
      <c r="M17" s="36"/>
      <c r="N17" s="36"/>
      <c r="O17" s="36"/>
      <c r="P17" s="36"/>
      <c r="Q17" s="11"/>
      <c r="R17" s="11"/>
      <c r="S17" s="11"/>
      <c r="T17" s="11"/>
      <c r="U17" s="11"/>
      <c r="V17" s="11"/>
      <c r="W17" s="29"/>
      <c r="X17" s="28"/>
      <c r="Y17" s="28"/>
      <c r="Z17" s="28"/>
      <c r="AA17" s="28"/>
      <c r="AB17" s="298"/>
      <c r="AC17" s="292"/>
      <c r="AD17" s="23" t="s">
        <v>35</v>
      </c>
      <c r="AE17" s="23"/>
    </row>
    <row r="18" spans="1:45" ht="13.5" customHeight="1" thickBot="1">
      <c r="A18" s="12" t="s">
        <v>4</v>
      </c>
      <c r="B18" s="299"/>
      <c r="C18" s="300"/>
      <c r="D18" s="300"/>
      <c r="E18" s="300"/>
      <c r="F18" s="300"/>
      <c r="G18" s="301"/>
      <c r="H18" s="301"/>
      <c r="I18" s="302"/>
      <c r="J18" s="303"/>
      <c r="K18" s="90"/>
      <c r="L18" s="90"/>
      <c r="M18" s="90"/>
      <c r="N18" s="90"/>
      <c r="O18" s="90"/>
      <c r="P18" s="90"/>
      <c r="X18" s="38"/>
      <c r="Y18" s="38"/>
      <c r="Z18" s="38"/>
      <c r="AA18" s="38"/>
    </row>
    <row r="19" spans="1:45" ht="13.5" customHeight="1" thickBot="1">
      <c r="A19" s="12" t="s">
        <v>39</v>
      </c>
      <c r="B19" s="304"/>
      <c r="C19" s="305"/>
      <c r="D19" s="305"/>
      <c r="E19" s="305"/>
      <c r="F19" s="305"/>
      <c r="G19" s="306"/>
      <c r="H19" s="306"/>
      <c r="I19" s="306"/>
      <c r="J19" s="306"/>
      <c r="K19" s="306"/>
      <c r="L19" s="306"/>
      <c r="M19" s="306"/>
      <c r="N19" s="306"/>
      <c r="O19" s="306"/>
      <c r="P19" s="306"/>
      <c r="Q19" s="306"/>
      <c r="R19" s="307"/>
      <c r="S19" s="307"/>
      <c r="T19" s="307"/>
      <c r="U19" s="307"/>
      <c r="V19" s="308"/>
      <c r="W19" s="89"/>
      <c r="X19" s="38"/>
      <c r="Y19" s="38"/>
      <c r="Z19" s="38"/>
      <c r="AA19" s="38"/>
      <c r="AB19" s="38"/>
    </row>
    <row r="20" spans="1:45" ht="13.5" customHeight="1" thickBot="1">
      <c r="A20" s="12" t="s">
        <v>40</v>
      </c>
      <c r="B20" s="309" t="s">
        <v>135</v>
      </c>
      <c r="C20" s="310"/>
      <c r="D20" s="310"/>
      <c r="E20" s="310"/>
      <c r="F20" s="310"/>
      <c r="G20" s="311"/>
      <c r="H20" s="91"/>
      <c r="I20" s="91"/>
      <c r="J20" s="91"/>
      <c r="K20" s="91"/>
      <c r="L20" s="91"/>
      <c r="M20" s="91"/>
      <c r="N20" s="91"/>
      <c r="O20" s="91"/>
      <c r="P20" s="91"/>
      <c r="Q20" s="37"/>
      <c r="R20" s="37"/>
      <c r="S20" s="37"/>
      <c r="T20" s="37"/>
      <c r="U20" s="37"/>
      <c r="V20" s="37"/>
      <c r="AA20" s="312" t="s">
        <v>99</v>
      </c>
      <c r="AB20" s="313"/>
      <c r="AC20" s="314"/>
      <c r="AD20" s="318"/>
      <c r="AE20" s="319"/>
      <c r="AF20" s="319"/>
      <c r="AG20" s="319"/>
      <c r="AH20" s="319"/>
      <c r="AI20" s="320"/>
    </row>
    <row r="21" spans="1:45" s="11" customFormat="1" ht="13.5" customHeight="1" thickBot="1">
      <c r="A21" s="9"/>
      <c r="B21" s="10"/>
      <c r="C21" s="10"/>
      <c r="D21" s="232" t="s">
        <v>368</v>
      </c>
      <c r="E21" s="10"/>
      <c r="F21" s="10"/>
      <c r="G21" s="10"/>
      <c r="H21" s="10"/>
      <c r="I21" s="10"/>
      <c r="J21" s="10"/>
      <c r="K21" s="10"/>
      <c r="L21" s="10"/>
      <c r="M21" s="10"/>
      <c r="N21" s="10"/>
      <c r="O21" s="10"/>
      <c r="P21" s="10"/>
      <c r="AA21" s="315"/>
      <c r="AB21" s="316"/>
      <c r="AC21" s="317"/>
      <c r="AD21" s="321"/>
      <c r="AE21" s="322"/>
      <c r="AF21" s="322"/>
      <c r="AG21" s="322"/>
      <c r="AH21" s="322"/>
      <c r="AI21" s="323"/>
      <c r="AS21" s="4"/>
    </row>
    <row r="22" spans="1:45" ht="13.5" customHeight="1" thickBot="1">
      <c r="A22" s="324" t="s">
        <v>227</v>
      </c>
      <c r="B22" s="326" t="s">
        <v>367</v>
      </c>
      <c r="C22" s="327"/>
      <c r="D22" s="328"/>
      <c r="E22" s="329"/>
      <c r="F22" s="329"/>
      <c r="G22" s="329"/>
      <c r="H22" s="329"/>
      <c r="I22" s="329"/>
      <c r="J22" s="329"/>
      <c r="K22" s="329"/>
      <c r="L22" s="329"/>
      <c r="M22" s="329"/>
      <c r="N22" s="329"/>
      <c r="O22" s="329"/>
      <c r="P22" s="329"/>
      <c r="Q22" s="329"/>
      <c r="R22" s="329"/>
      <c r="S22" s="329"/>
      <c r="T22" s="329"/>
      <c r="U22" s="329"/>
      <c r="V22" s="330"/>
      <c r="W22" s="24"/>
      <c r="AA22" s="331" t="s">
        <v>38</v>
      </c>
      <c r="AB22" s="332"/>
      <c r="AC22" s="332"/>
      <c r="AD22" s="333"/>
      <c r="AE22" s="334"/>
      <c r="AF22" s="334"/>
      <c r="AG22" s="335"/>
      <c r="AH22" s="350" t="s">
        <v>95</v>
      </c>
      <c r="AI22" s="351"/>
      <c r="AQ22" s="31"/>
    </row>
    <row r="23" spans="1:45" ht="13.5" customHeight="1" thickBot="1">
      <c r="A23" s="325"/>
      <c r="B23" s="353" t="str">
        <f>IF(B22="01:依頼者名",IF(LEN(C13)&gt;0,C13,""),IF(B22="02:事業所名",IF(LEN(B19)&gt;0,B19,""),IF(B22="99:その他→",IF(LEN(D22)&gt;0,D22,""),"")))</f>
        <v/>
      </c>
      <c r="C23" s="354"/>
      <c r="D23" s="354"/>
      <c r="E23" s="354"/>
      <c r="F23" s="354"/>
      <c r="G23" s="354"/>
      <c r="H23" s="354"/>
      <c r="I23" s="354"/>
      <c r="J23" s="354"/>
      <c r="K23" s="354"/>
      <c r="L23" s="354"/>
      <c r="M23" s="354"/>
      <c r="N23" s="354"/>
      <c r="O23" s="354"/>
      <c r="P23" s="355"/>
      <c r="Q23" s="355"/>
      <c r="R23" s="355"/>
      <c r="S23" s="355"/>
      <c r="T23" s="355"/>
      <c r="U23" s="355"/>
      <c r="V23" s="356"/>
      <c r="AA23" s="332"/>
      <c r="AB23" s="332"/>
      <c r="AC23" s="332"/>
      <c r="AD23" s="334"/>
      <c r="AE23" s="334"/>
      <c r="AF23" s="334"/>
      <c r="AG23" s="335"/>
      <c r="AH23" s="352"/>
      <c r="AI23" s="351"/>
      <c r="AQ23" s="31"/>
    </row>
    <row r="24" spans="1:45" ht="17.25" customHeight="1" thickBot="1">
      <c r="A24" s="49" t="s">
        <v>103</v>
      </c>
      <c r="B24" s="41" t="b">
        <v>0</v>
      </c>
      <c r="C24" s="357"/>
      <c r="D24" s="337"/>
      <c r="E24" s="337"/>
      <c r="F24" s="337"/>
      <c r="G24" s="337"/>
      <c r="H24" s="337"/>
      <c r="I24" s="337"/>
      <c r="J24" s="337"/>
      <c r="K24" s="337"/>
      <c r="L24" s="337"/>
      <c r="M24" s="337"/>
      <c r="N24" s="337"/>
      <c r="O24" s="337"/>
      <c r="P24" s="337"/>
      <c r="Q24" s="337"/>
      <c r="R24" s="337"/>
      <c r="S24" s="337"/>
      <c r="T24" s="337"/>
      <c r="U24" s="337"/>
      <c r="V24" s="338"/>
      <c r="AA24" s="312" t="s">
        <v>100</v>
      </c>
      <c r="AB24" s="313"/>
      <c r="AC24" s="314"/>
      <c r="AD24" s="340"/>
      <c r="AE24" s="341"/>
      <c r="AF24" s="341"/>
      <c r="AG24" s="341"/>
      <c r="AH24" s="341"/>
      <c r="AI24" s="342"/>
      <c r="AQ24" s="31"/>
    </row>
    <row r="25" spans="1:45" ht="17.25" customHeight="1" thickBot="1">
      <c r="A25" s="30" t="s">
        <v>230</v>
      </c>
      <c r="B25" s="41" t="b">
        <v>0</v>
      </c>
      <c r="C25" s="358"/>
      <c r="D25" s="359"/>
      <c r="E25" s="359"/>
      <c r="F25" s="359"/>
      <c r="G25" s="359"/>
      <c r="H25" s="359"/>
      <c r="I25" s="359"/>
      <c r="J25" s="359"/>
      <c r="K25" s="359"/>
      <c r="L25" s="359"/>
      <c r="M25" s="359"/>
      <c r="N25" s="359"/>
      <c r="O25" s="359"/>
      <c r="P25" s="359"/>
      <c r="Q25" s="359"/>
      <c r="R25" s="359"/>
      <c r="S25" s="359"/>
      <c r="T25" s="359"/>
      <c r="U25" s="359"/>
      <c r="V25" s="360"/>
      <c r="AA25" s="315"/>
      <c r="AB25" s="316"/>
      <c r="AC25" s="317"/>
      <c r="AD25" s="343"/>
      <c r="AE25" s="344"/>
      <c r="AF25" s="344"/>
      <c r="AG25" s="344"/>
      <c r="AH25" s="344"/>
      <c r="AI25" s="345"/>
      <c r="AS25" s="11"/>
    </row>
    <row r="26" spans="1:45" ht="17.25" customHeight="1" thickBot="1">
      <c r="A26" s="30" t="s">
        <v>5</v>
      </c>
      <c r="B26" s="41" t="b">
        <v>0</v>
      </c>
      <c r="C26" s="336"/>
      <c r="D26" s="337"/>
      <c r="E26" s="337"/>
      <c r="F26" s="337"/>
      <c r="G26" s="337"/>
      <c r="H26" s="337"/>
      <c r="I26" s="337"/>
      <c r="J26" s="337"/>
      <c r="K26" s="337"/>
      <c r="L26" s="337"/>
      <c r="M26" s="337"/>
      <c r="N26" s="337"/>
      <c r="O26" s="337"/>
      <c r="P26" s="337"/>
      <c r="Q26" s="337"/>
      <c r="R26" s="337"/>
      <c r="S26" s="337"/>
      <c r="T26" s="337"/>
      <c r="U26" s="337"/>
      <c r="V26" s="338"/>
      <c r="W26" s="24"/>
      <c r="AA26" s="339" t="s">
        <v>41</v>
      </c>
      <c r="AB26" s="313"/>
      <c r="AC26" s="314"/>
      <c r="AD26" s="340"/>
      <c r="AE26" s="341"/>
      <c r="AF26" s="341"/>
      <c r="AG26" s="341"/>
      <c r="AH26" s="341"/>
      <c r="AI26" s="342"/>
    </row>
    <row r="27" spans="1:45" ht="17.45" customHeight="1" thickBot="1">
      <c r="A27" s="30" t="s">
        <v>42</v>
      </c>
      <c r="B27" s="41" t="b">
        <v>0</v>
      </c>
      <c r="C27" s="346"/>
      <c r="D27" s="347"/>
      <c r="E27" s="347"/>
      <c r="F27" s="347"/>
      <c r="G27" s="347"/>
      <c r="H27" s="347"/>
      <c r="I27" s="347"/>
      <c r="J27" s="347"/>
      <c r="K27" s="347"/>
      <c r="L27" s="347"/>
      <c r="M27" s="347"/>
      <c r="N27" s="347"/>
      <c r="O27" s="347"/>
      <c r="P27" s="347"/>
      <c r="Q27" s="347"/>
      <c r="R27" s="347"/>
      <c r="S27" s="347"/>
      <c r="T27" s="347"/>
      <c r="U27" s="347"/>
      <c r="V27" s="348"/>
      <c r="W27" s="24"/>
      <c r="AA27" s="315"/>
      <c r="AB27" s="316"/>
      <c r="AC27" s="317"/>
      <c r="AD27" s="343"/>
      <c r="AE27" s="344"/>
      <c r="AF27" s="344"/>
      <c r="AG27" s="344"/>
      <c r="AH27" s="344"/>
      <c r="AI27" s="345"/>
    </row>
    <row r="28" spans="1:45" ht="17.45" customHeight="1" thickBot="1">
      <c r="A28" s="30" t="s">
        <v>43</v>
      </c>
      <c r="B28" s="41" t="b">
        <v>0</v>
      </c>
      <c r="C28" s="336"/>
      <c r="D28" s="337"/>
      <c r="E28" s="337"/>
      <c r="F28" s="337"/>
      <c r="G28" s="337"/>
      <c r="H28" s="337"/>
      <c r="I28" s="337"/>
      <c r="J28" s="337"/>
      <c r="K28" s="337"/>
      <c r="L28" s="337"/>
      <c r="M28" s="337"/>
      <c r="N28" s="337"/>
      <c r="O28" s="337"/>
      <c r="P28" s="337"/>
      <c r="Q28" s="337"/>
      <c r="R28" s="337"/>
      <c r="S28" s="337"/>
      <c r="T28" s="337"/>
      <c r="U28" s="337"/>
      <c r="V28" s="338"/>
      <c r="AI28" s="25"/>
      <c r="AJ28" s="25"/>
    </row>
    <row r="29" spans="1:45" ht="17.45" customHeight="1" thickBot="1">
      <c r="A29" s="30" t="s">
        <v>10</v>
      </c>
      <c r="B29" s="42" t="b">
        <v>0</v>
      </c>
      <c r="C29" s="349"/>
      <c r="D29" s="347"/>
      <c r="E29" s="347"/>
      <c r="F29" s="347"/>
      <c r="G29" s="347"/>
      <c r="H29" s="347"/>
      <c r="I29" s="347"/>
      <c r="J29" s="347"/>
      <c r="K29" s="347"/>
      <c r="L29" s="347"/>
      <c r="M29" s="347"/>
      <c r="N29" s="347"/>
      <c r="O29" s="347"/>
      <c r="P29" s="347"/>
      <c r="Q29" s="347"/>
      <c r="R29" s="347"/>
      <c r="S29" s="347"/>
      <c r="T29" s="347"/>
      <c r="U29" s="347"/>
      <c r="V29" s="348"/>
      <c r="AP29" s="31"/>
    </row>
    <row r="30" spans="1:45" ht="15" customHeight="1" thickBot="1">
      <c r="A30" s="324" t="s">
        <v>6</v>
      </c>
      <c r="B30" s="131"/>
      <c r="C30" s="103"/>
      <c r="D30" s="103"/>
      <c r="E30" s="103"/>
      <c r="F30" s="103"/>
      <c r="G30" s="104"/>
      <c r="H30" s="104"/>
      <c r="I30" s="104"/>
      <c r="J30" s="104"/>
      <c r="K30" s="104"/>
      <c r="L30" s="104"/>
      <c r="M30" s="104"/>
      <c r="N30" s="104"/>
      <c r="O30" s="104"/>
      <c r="P30" s="104"/>
      <c r="Q30" s="104"/>
      <c r="R30" s="104"/>
      <c r="S30" s="104"/>
      <c r="T30" s="104"/>
      <c r="U30" s="104"/>
      <c r="V30" s="105"/>
      <c r="W30" s="32"/>
      <c r="Z30" s="24"/>
      <c r="AA30" s="24"/>
      <c r="AB30" s="24"/>
      <c r="AE30" s="24"/>
      <c r="AF30" s="24"/>
      <c r="AG30" s="24"/>
      <c r="AH30" s="24"/>
      <c r="AI30" s="24"/>
      <c r="AJ30" s="24"/>
      <c r="AO30" s="31"/>
      <c r="AP30" s="33"/>
    </row>
    <row r="31" spans="1:45" ht="15" customHeight="1" thickBot="1">
      <c r="A31" s="361"/>
      <c r="B31" s="362" t="e">
        <f>VLOOKUP(B30,AR45:AS78,2,FALSE)</f>
        <v>#N/A</v>
      </c>
      <c r="C31" s="363"/>
      <c r="D31" s="363"/>
      <c r="E31" s="363"/>
      <c r="F31" s="363"/>
      <c r="G31" s="363"/>
      <c r="H31" s="363"/>
      <c r="I31" s="363"/>
      <c r="J31" s="363"/>
      <c r="K31" s="363"/>
      <c r="L31" s="363"/>
      <c r="M31" s="363"/>
      <c r="N31" s="363"/>
      <c r="O31" s="363"/>
      <c r="P31" s="363"/>
      <c r="Q31" s="364"/>
      <c r="R31" s="364"/>
      <c r="S31" s="364"/>
      <c r="T31" s="364"/>
      <c r="U31" s="364"/>
      <c r="V31" s="364"/>
      <c r="W31" s="365"/>
      <c r="X31" s="365"/>
      <c r="Y31" s="365"/>
      <c r="Z31" s="365"/>
      <c r="AA31" s="365"/>
      <c r="AB31" s="365"/>
      <c r="AC31" s="366"/>
      <c r="AD31" s="366"/>
      <c r="AE31" s="366"/>
      <c r="AF31" s="366"/>
      <c r="AG31" s="366"/>
      <c r="AH31" s="366"/>
      <c r="AI31" s="367"/>
    </row>
    <row r="32" spans="1:45" ht="13.5" customHeight="1" thickBot="1">
      <c r="A32" s="30" t="s">
        <v>228</v>
      </c>
      <c r="B32" s="177"/>
      <c r="C32" s="86" t="s">
        <v>44</v>
      </c>
      <c r="D32" s="87"/>
      <c r="E32" s="87"/>
      <c r="F32" s="87"/>
      <c r="G32" s="35"/>
      <c r="H32" s="8"/>
      <c r="I32" s="8"/>
      <c r="J32" s="8"/>
      <c r="K32" s="8"/>
      <c r="L32" s="8"/>
      <c r="M32" s="8"/>
      <c r="N32" s="8"/>
      <c r="O32" s="8"/>
      <c r="P32" s="8"/>
      <c r="AE32" s="24"/>
      <c r="AF32" s="24"/>
      <c r="AG32" s="24"/>
      <c r="AH32" s="24"/>
      <c r="AI32" s="24"/>
      <c r="AJ32" s="24"/>
    </row>
    <row r="33" spans="1:47" ht="13.5" customHeight="1" thickBot="1">
      <c r="A33" s="176" t="s">
        <v>325</v>
      </c>
      <c r="B33" s="368" t="s">
        <v>345</v>
      </c>
      <c r="C33" s="369"/>
      <c r="D33" s="370"/>
      <c r="E33" s="181" t="s">
        <v>329</v>
      </c>
      <c r="F33" s="8"/>
      <c r="G33" s="8"/>
      <c r="H33" s="8"/>
      <c r="I33" s="8"/>
      <c r="J33" s="8"/>
      <c r="K33" s="8"/>
      <c r="L33" s="8"/>
      <c r="M33" s="8"/>
      <c r="N33" s="8"/>
      <c r="O33" s="8"/>
      <c r="P33" s="8"/>
    </row>
    <row r="34" spans="1:47" ht="13.5" customHeight="1">
      <c r="A34" s="371" t="s">
        <v>45</v>
      </c>
      <c r="B34" s="373"/>
      <c r="C34" s="374"/>
      <c r="D34" s="374"/>
      <c r="E34" s="374"/>
      <c r="F34" s="374"/>
      <c r="G34" s="375"/>
      <c r="H34" s="375"/>
      <c r="I34" s="375"/>
      <c r="J34" s="375"/>
      <c r="K34" s="375"/>
      <c r="L34" s="375"/>
      <c r="M34" s="375"/>
      <c r="N34" s="375"/>
      <c r="O34" s="375"/>
      <c r="P34" s="375"/>
      <c r="Q34" s="375"/>
      <c r="R34" s="375"/>
      <c r="S34" s="375"/>
      <c r="T34" s="375"/>
      <c r="U34" s="375"/>
      <c r="V34" s="375"/>
      <c r="W34" s="375"/>
      <c r="X34" s="375"/>
      <c r="Y34" s="375"/>
      <c r="Z34" s="375"/>
      <c r="AA34" s="375"/>
      <c r="AB34" s="375"/>
      <c r="AC34" s="375"/>
      <c r="AD34" s="375"/>
      <c r="AE34" s="375"/>
      <c r="AF34" s="375"/>
      <c r="AG34" s="375"/>
      <c r="AH34" s="375"/>
      <c r="AI34" s="376"/>
      <c r="AJ34" s="184"/>
      <c r="AK34" s="24"/>
    </row>
    <row r="35" spans="1:47" ht="13.5" customHeight="1">
      <c r="A35" s="371"/>
      <c r="B35" s="377"/>
      <c r="C35" s="378"/>
      <c r="D35" s="378"/>
      <c r="E35" s="378"/>
      <c r="F35" s="378"/>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80"/>
      <c r="AJ35" s="184"/>
      <c r="AK35" s="24"/>
    </row>
    <row r="36" spans="1:47" ht="13.5" customHeight="1" thickBot="1">
      <c r="A36" s="372"/>
      <c r="B36" s="381"/>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c r="AH36" s="382"/>
      <c r="AI36" s="383"/>
      <c r="AJ36" s="184"/>
      <c r="AK36" s="24"/>
      <c r="AL36" s="31"/>
    </row>
    <row r="37" spans="1:47" ht="13.5" customHeight="1">
      <c r="A37" s="184"/>
      <c r="B37" s="184"/>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24"/>
      <c r="AL37" s="31"/>
    </row>
    <row r="38" spans="1:47" ht="13.5" customHeight="1">
      <c r="A38" s="84" t="s">
        <v>226</v>
      </c>
      <c r="B38" s="184"/>
      <c r="C38" s="184"/>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24"/>
    </row>
    <row r="39" spans="1:47" ht="13.5" customHeight="1">
      <c r="A39" s="100" t="s">
        <v>225</v>
      </c>
      <c r="B39" s="184"/>
      <c r="C39" s="184"/>
      <c r="D39" s="184"/>
      <c r="E39" s="184"/>
      <c r="F39" s="184"/>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24"/>
    </row>
    <row r="40" spans="1:47" ht="13.5" customHeight="1">
      <c r="A40" s="100" t="s">
        <v>224</v>
      </c>
      <c r="B40" s="184"/>
      <c r="C40" s="184"/>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24"/>
    </row>
    <row r="41" spans="1:47" ht="13.5" customHeight="1">
      <c r="A41" s="101" t="s">
        <v>350</v>
      </c>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24"/>
    </row>
    <row r="42" spans="1:47" ht="13.5" customHeight="1">
      <c r="A42" s="102" t="s">
        <v>136</v>
      </c>
      <c r="B42" s="184"/>
      <c r="C42" s="184"/>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24"/>
    </row>
    <row r="44" spans="1:47" s="14" customFormat="1" ht="18" customHeight="1" thickBot="1">
      <c r="A44" s="13" t="s">
        <v>7</v>
      </c>
      <c r="B44" s="384" t="s">
        <v>229</v>
      </c>
      <c r="C44" s="385"/>
      <c r="D44" s="385"/>
      <c r="E44" s="385"/>
      <c r="F44" s="385"/>
      <c r="G44" s="386" t="s">
        <v>248</v>
      </c>
      <c r="H44" s="387"/>
      <c r="I44" s="384" t="s">
        <v>105</v>
      </c>
      <c r="J44" s="388"/>
      <c r="K44" s="388"/>
      <c r="L44" s="388"/>
      <c r="M44" s="388"/>
      <c r="N44" s="388"/>
      <c r="O44" s="389"/>
      <c r="P44" s="384" t="s">
        <v>8</v>
      </c>
      <c r="Q44" s="390"/>
      <c r="R44" s="390"/>
      <c r="S44" s="390"/>
      <c r="T44" s="390"/>
      <c r="U44" s="390"/>
      <c r="V44" s="389"/>
      <c r="W44" s="384" t="s">
        <v>9</v>
      </c>
      <c r="X44" s="390"/>
      <c r="Y44" s="390"/>
      <c r="Z44" s="390"/>
      <c r="AA44" s="390"/>
      <c r="AB44" s="390"/>
      <c r="AC44" s="388"/>
      <c r="AD44" s="391" t="s">
        <v>104</v>
      </c>
      <c r="AE44" s="392"/>
      <c r="AF44" s="392"/>
      <c r="AG44" s="392"/>
      <c r="AH44" s="392"/>
      <c r="AI44" s="393"/>
      <c r="AJ44" s="26"/>
      <c r="AK44" s="384" t="s">
        <v>102</v>
      </c>
      <c r="AL44" s="390"/>
      <c r="AM44" s="390"/>
      <c r="AN44" s="390"/>
      <c r="AO44" s="390"/>
      <c r="AP44" s="394"/>
      <c r="AR44" s="127" t="s">
        <v>249</v>
      </c>
      <c r="AS44" s="130" t="s">
        <v>259</v>
      </c>
      <c r="AU44" s="233" t="s">
        <v>371</v>
      </c>
    </row>
    <row r="45" spans="1:47" ht="24" customHeight="1" thickBot="1">
      <c r="A45" s="99" t="s">
        <v>220</v>
      </c>
      <c r="B45" s="395"/>
      <c r="C45" s="396"/>
      <c r="D45" s="396"/>
      <c r="E45" s="396"/>
      <c r="F45" s="397"/>
      <c r="G45" s="398" t="str">
        <f>IF(ISTEXT(B45),$B$30,"")</f>
        <v/>
      </c>
      <c r="H45" s="399"/>
      <c r="I45" s="400"/>
      <c r="J45" s="401"/>
      <c r="K45" s="401"/>
      <c r="L45" s="401"/>
      <c r="M45" s="401"/>
      <c r="N45" s="401"/>
      <c r="O45" s="402"/>
      <c r="P45" s="403"/>
      <c r="Q45" s="404"/>
      <c r="R45" s="404"/>
      <c r="S45" s="404"/>
      <c r="T45" s="404"/>
      <c r="U45" s="404"/>
      <c r="V45" s="405"/>
      <c r="W45" s="403"/>
      <c r="X45" s="404"/>
      <c r="Y45" s="404"/>
      <c r="Z45" s="404"/>
      <c r="AA45" s="404"/>
      <c r="AB45" s="404"/>
      <c r="AC45" s="405"/>
      <c r="AD45" s="406"/>
      <c r="AE45" s="407"/>
      <c r="AF45" s="407"/>
      <c r="AG45" s="407"/>
      <c r="AH45" s="407"/>
      <c r="AI45" s="408"/>
      <c r="AJ45" s="24"/>
      <c r="AK45" s="409"/>
      <c r="AL45" s="410"/>
      <c r="AM45" s="410"/>
      <c r="AN45" s="410"/>
      <c r="AO45" s="410"/>
      <c r="AP45" s="411"/>
      <c r="AR45" s="175"/>
      <c r="AS45" s="178"/>
      <c r="AU45" s="234" t="s">
        <v>372</v>
      </c>
    </row>
    <row r="46" spans="1:47" ht="24" customHeight="1" thickBot="1">
      <c r="A46" s="99" t="s">
        <v>11</v>
      </c>
      <c r="B46" s="395"/>
      <c r="C46" s="396"/>
      <c r="D46" s="396"/>
      <c r="E46" s="396"/>
      <c r="F46" s="397"/>
      <c r="G46" s="398" t="str">
        <f>IF(ISTEXT(B46),$B$30,"")</f>
        <v/>
      </c>
      <c r="H46" s="399"/>
      <c r="I46" s="400"/>
      <c r="J46" s="401"/>
      <c r="K46" s="401"/>
      <c r="L46" s="401"/>
      <c r="M46" s="401"/>
      <c r="N46" s="401"/>
      <c r="O46" s="402"/>
      <c r="P46" s="403"/>
      <c r="Q46" s="404"/>
      <c r="R46" s="404"/>
      <c r="S46" s="404"/>
      <c r="T46" s="404"/>
      <c r="U46" s="404"/>
      <c r="V46" s="405"/>
      <c r="W46" s="403"/>
      <c r="X46" s="404"/>
      <c r="Y46" s="404"/>
      <c r="Z46" s="404"/>
      <c r="AA46" s="404"/>
      <c r="AB46" s="404"/>
      <c r="AC46" s="405"/>
      <c r="AD46" s="403"/>
      <c r="AE46" s="404"/>
      <c r="AF46" s="404"/>
      <c r="AG46" s="404"/>
      <c r="AH46" s="404"/>
      <c r="AI46" s="405"/>
      <c r="AJ46" s="24"/>
      <c r="AK46" s="409"/>
      <c r="AL46" s="410"/>
      <c r="AM46" s="410"/>
      <c r="AN46" s="410"/>
      <c r="AO46" s="410"/>
      <c r="AP46" s="411"/>
      <c r="AR46" s="129" t="s">
        <v>250</v>
      </c>
      <c r="AS46" s="126" t="s">
        <v>255</v>
      </c>
      <c r="AU46" s="234" t="s">
        <v>373</v>
      </c>
    </row>
    <row r="47" spans="1:47" ht="24" customHeight="1" thickBot="1">
      <c r="A47" s="99" t="s">
        <v>12</v>
      </c>
      <c r="B47" s="395"/>
      <c r="C47" s="396"/>
      <c r="D47" s="396"/>
      <c r="E47" s="396"/>
      <c r="F47" s="397"/>
      <c r="G47" s="398" t="str">
        <f t="shared" ref="G47:G110" si="0">IF(ISTEXT(B47),$B$30,"")</f>
        <v/>
      </c>
      <c r="H47" s="399"/>
      <c r="I47" s="400"/>
      <c r="J47" s="401"/>
      <c r="K47" s="401"/>
      <c r="L47" s="401"/>
      <c r="M47" s="401"/>
      <c r="N47" s="401"/>
      <c r="O47" s="402"/>
      <c r="P47" s="403"/>
      <c r="Q47" s="404"/>
      <c r="R47" s="404"/>
      <c r="S47" s="404"/>
      <c r="T47" s="404"/>
      <c r="U47" s="404"/>
      <c r="V47" s="405"/>
      <c r="W47" s="403"/>
      <c r="X47" s="404"/>
      <c r="Y47" s="404"/>
      <c r="Z47" s="404"/>
      <c r="AA47" s="404"/>
      <c r="AB47" s="404"/>
      <c r="AC47" s="405"/>
      <c r="AD47" s="403"/>
      <c r="AE47" s="404"/>
      <c r="AF47" s="404"/>
      <c r="AG47" s="404"/>
      <c r="AH47" s="404"/>
      <c r="AI47" s="405"/>
      <c r="AK47" s="409"/>
      <c r="AL47" s="410"/>
      <c r="AM47" s="410"/>
      <c r="AN47" s="410"/>
      <c r="AO47" s="410"/>
      <c r="AP47" s="411"/>
      <c r="AR47" s="129" t="s">
        <v>231</v>
      </c>
      <c r="AS47" s="126" t="s">
        <v>398</v>
      </c>
      <c r="AU47" s="234" t="s">
        <v>374</v>
      </c>
    </row>
    <row r="48" spans="1:47" ht="24" customHeight="1" thickBot="1">
      <c r="A48" s="99" t="s">
        <v>13</v>
      </c>
      <c r="B48" s="395"/>
      <c r="C48" s="396"/>
      <c r="D48" s="396"/>
      <c r="E48" s="396"/>
      <c r="F48" s="397"/>
      <c r="G48" s="398" t="str">
        <f t="shared" si="0"/>
        <v/>
      </c>
      <c r="H48" s="399"/>
      <c r="I48" s="400"/>
      <c r="J48" s="401"/>
      <c r="K48" s="401"/>
      <c r="L48" s="401"/>
      <c r="M48" s="401"/>
      <c r="N48" s="401"/>
      <c r="O48" s="402"/>
      <c r="P48" s="403"/>
      <c r="Q48" s="404"/>
      <c r="R48" s="404"/>
      <c r="S48" s="404"/>
      <c r="T48" s="404"/>
      <c r="U48" s="404"/>
      <c r="V48" s="405"/>
      <c r="W48" s="403"/>
      <c r="X48" s="404"/>
      <c r="Y48" s="404"/>
      <c r="Z48" s="404"/>
      <c r="AA48" s="404"/>
      <c r="AB48" s="404"/>
      <c r="AC48" s="405"/>
      <c r="AD48" s="412"/>
      <c r="AE48" s="407"/>
      <c r="AF48" s="407"/>
      <c r="AG48" s="407"/>
      <c r="AH48" s="407"/>
      <c r="AI48" s="408"/>
      <c r="AK48" s="409"/>
      <c r="AL48" s="410"/>
      <c r="AM48" s="410"/>
      <c r="AN48" s="410"/>
      <c r="AO48" s="410"/>
      <c r="AP48" s="411"/>
      <c r="AR48" s="129" t="s">
        <v>232</v>
      </c>
      <c r="AS48" s="126" t="s">
        <v>256</v>
      </c>
      <c r="AU48" s="234" t="s">
        <v>375</v>
      </c>
    </row>
    <row r="49" spans="1:47" ht="24" customHeight="1" thickBot="1">
      <c r="A49" s="99" t="s">
        <v>14</v>
      </c>
      <c r="B49" s="395"/>
      <c r="C49" s="396"/>
      <c r="D49" s="396"/>
      <c r="E49" s="396"/>
      <c r="F49" s="397"/>
      <c r="G49" s="398" t="str">
        <f t="shared" si="0"/>
        <v/>
      </c>
      <c r="H49" s="399"/>
      <c r="I49" s="400"/>
      <c r="J49" s="401"/>
      <c r="K49" s="401"/>
      <c r="L49" s="401"/>
      <c r="M49" s="401"/>
      <c r="N49" s="401"/>
      <c r="O49" s="402"/>
      <c r="P49" s="403"/>
      <c r="Q49" s="404"/>
      <c r="R49" s="404"/>
      <c r="S49" s="404"/>
      <c r="T49" s="404"/>
      <c r="U49" s="404"/>
      <c r="V49" s="405"/>
      <c r="W49" s="403"/>
      <c r="X49" s="404"/>
      <c r="Y49" s="404"/>
      <c r="Z49" s="404"/>
      <c r="AA49" s="404"/>
      <c r="AB49" s="404"/>
      <c r="AC49" s="405"/>
      <c r="AD49" s="412"/>
      <c r="AE49" s="407"/>
      <c r="AF49" s="407"/>
      <c r="AG49" s="407"/>
      <c r="AH49" s="407"/>
      <c r="AI49" s="408"/>
      <c r="AK49" s="409"/>
      <c r="AL49" s="410"/>
      <c r="AM49" s="410"/>
      <c r="AN49" s="410"/>
      <c r="AO49" s="410"/>
      <c r="AP49" s="411"/>
      <c r="AR49" s="129" t="s">
        <v>233</v>
      </c>
      <c r="AS49" s="126" t="s">
        <v>257</v>
      </c>
      <c r="AU49" s="235" t="s">
        <v>376</v>
      </c>
    </row>
    <row r="50" spans="1:47" ht="24" customHeight="1" thickBot="1">
      <c r="A50" s="99" t="s">
        <v>15</v>
      </c>
      <c r="B50" s="395"/>
      <c r="C50" s="396"/>
      <c r="D50" s="396"/>
      <c r="E50" s="396"/>
      <c r="F50" s="397"/>
      <c r="G50" s="398" t="str">
        <f t="shared" si="0"/>
        <v/>
      </c>
      <c r="H50" s="399"/>
      <c r="I50" s="400"/>
      <c r="J50" s="401"/>
      <c r="K50" s="401"/>
      <c r="L50" s="401"/>
      <c r="M50" s="401"/>
      <c r="N50" s="401"/>
      <c r="O50" s="402"/>
      <c r="P50" s="403"/>
      <c r="Q50" s="404"/>
      <c r="R50" s="404"/>
      <c r="S50" s="404"/>
      <c r="T50" s="404"/>
      <c r="U50" s="404"/>
      <c r="V50" s="405"/>
      <c r="W50" s="403"/>
      <c r="X50" s="404"/>
      <c r="Y50" s="404"/>
      <c r="Z50" s="404"/>
      <c r="AA50" s="404"/>
      <c r="AB50" s="404"/>
      <c r="AC50" s="405"/>
      <c r="AD50" s="412"/>
      <c r="AE50" s="407"/>
      <c r="AF50" s="407"/>
      <c r="AG50" s="407"/>
      <c r="AH50" s="407"/>
      <c r="AI50" s="408"/>
      <c r="AK50" s="409"/>
      <c r="AL50" s="410"/>
      <c r="AM50" s="410"/>
      <c r="AN50" s="410"/>
      <c r="AO50" s="410"/>
      <c r="AP50" s="411"/>
      <c r="AR50" s="129" t="s">
        <v>234</v>
      </c>
      <c r="AS50" s="126" t="s">
        <v>258</v>
      </c>
      <c r="AU50" s="234" t="s">
        <v>377</v>
      </c>
    </row>
    <row r="51" spans="1:47" ht="24" customHeight="1" thickBot="1">
      <c r="A51" s="99" t="s">
        <v>326</v>
      </c>
      <c r="B51" s="395"/>
      <c r="C51" s="396"/>
      <c r="D51" s="396"/>
      <c r="E51" s="396"/>
      <c r="F51" s="397"/>
      <c r="G51" s="398" t="str">
        <f t="shared" si="0"/>
        <v/>
      </c>
      <c r="H51" s="399"/>
      <c r="I51" s="400"/>
      <c r="J51" s="401"/>
      <c r="K51" s="401"/>
      <c r="L51" s="401"/>
      <c r="M51" s="401"/>
      <c r="N51" s="401"/>
      <c r="O51" s="402"/>
      <c r="P51" s="403"/>
      <c r="Q51" s="404"/>
      <c r="R51" s="404"/>
      <c r="S51" s="404"/>
      <c r="T51" s="404"/>
      <c r="U51" s="404"/>
      <c r="V51" s="405"/>
      <c r="W51" s="403"/>
      <c r="X51" s="404"/>
      <c r="Y51" s="404"/>
      <c r="Z51" s="404"/>
      <c r="AA51" s="404"/>
      <c r="AB51" s="404"/>
      <c r="AC51" s="405"/>
      <c r="AD51" s="412"/>
      <c r="AE51" s="407"/>
      <c r="AF51" s="407"/>
      <c r="AG51" s="407"/>
      <c r="AH51" s="407"/>
      <c r="AI51" s="408"/>
      <c r="AK51" s="409"/>
      <c r="AL51" s="410"/>
      <c r="AM51" s="410"/>
      <c r="AN51" s="410"/>
      <c r="AO51" s="410"/>
      <c r="AP51" s="411"/>
      <c r="AR51" s="129" t="s">
        <v>235</v>
      </c>
      <c r="AS51" s="126" t="s">
        <v>399</v>
      </c>
      <c r="AU51" s="234" t="s">
        <v>378</v>
      </c>
    </row>
    <row r="52" spans="1:47" ht="24" customHeight="1" thickBot="1">
      <c r="A52" s="99" t="s">
        <v>16</v>
      </c>
      <c r="B52" s="395"/>
      <c r="C52" s="396"/>
      <c r="D52" s="396"/>
      <c r="E52" s="396"/>
      <c r="F52" s="397"/>
      <c r="G52" s="398" t="str">
        <f t="shared" si="0"/>
        <v/>
      </c>
      <c r="H52" s="399"/>
      <c r="I52" s="400"/>
      <c r="J52" s="401"/>
      <c r="K52" s="401"/>
      <c r="L52" s="401"/>
      <c r="M52" s="401"/>
      <c r="N52" s="401"/>
      <c r="O52" s="402"/>
      <c r="P52" s="403"/>
      <c r="Q52" s="404"/>
      <c r="R52" s="404"/>
      <c r="S52" s="404"/>
      <c r="T52" s="404"/>
      <c r="U52" s="404"/>
      <c r="V52" s="405"/>
      <c r="W52" s="403"/>
      <c r="X52" s="404"/>
      <c r="Y52" s="404"/>
      <c r="Z52" s="404"/>
      <c r="AA52" s="404"/>
      <c r="AB52" s="404"/>
      <c r="AC52" s="405"/>
      <c r="AD52" s="412"/>
      <c r="AE52" s="407"/>
      <c r="AF52" s="407"/>
      <c r="AG52" s="407"/>
      <c r="AH52" s="407"/>
      <c r="AI52" s="408"/>
      <c r="AK52" s="409"/>
      <c r="AL52" s="410"/>
      <c r="AM52" s="410"/>
      <c r="AN52" s="410"/>
      <c r="AO52" s="410"/>
      <c r="AP52" s="411"/>
      <c r="AR52" s="129" t="s">
        <v>236</v>
      </c>
      <c r="AS52" s="126" t="s">
        <v>400</v>
      </c>
      <c r="AU52" s="234" t="s">
        <v>379</v>
      </c>
    </row>
    <row r="53" spans="1:47" ht="24" customHeight="1" thickBot="1">
      <c r="A53" s="99" t="s">
        <v>17</v>
      </c>
      <c r="B53" s="395"/>
      <c r="C53" s="396"/>
      <c r="D53" s="396"/>
      <c r="E53" s="396"/>
      <c r="F53" s="397"/>
      <c r="G53" s="398" t="str">
        <f t="shared" si="0"/>
        <v/>
      </c>
      <c r="H53" s="399"/>
      <c r="I53" s="400"/>
      <c r="J53" s="401"/>
      <c r="K53" s="401"/>
      <c r="L53" s="401"/>
      <c r="M53" s="401"/>
      <c r="N53" s="401"/>
      <c r="O53" s="402"/>
      <c r="P53" s="403"/>
      <c r="Q53" s="404"/>
      <c r="R53" s="404"/>
      <c r="S53" s="404"/>
      <c r="T53" s="404"/>
      <c r="U53" s="404"/>
      <c r="V53" s="405"/>
      <c r="W53" s="403"/>
      <c r="X53" s="404"/>
      <c r="Y53" s="404"/>
      <c r="Z53" s="404"/>
      <c r="AA53" s="404"/>
      <c r="AB53" s="404"/>
      <c r="AC53" s="405"/>
      <c r="AD53" s="412"/>
      <c r="AE53" s="407"/>
      <c r="AF53" s="407"/>
      <c r="AG53" s="407"/>
      <c r="AH53" s="407"/>
      <c r="AI53" s="408"/>
      <c r="AK53" s="409"/>
      <c r="AL53" s="410"/>
      <c r="AM53" s="410"/>
      <c r="AN53" s="410"/>
      <c r="AO53" s="410"/>
      <c r="AP53" s="411"/>
      <c r="AR53" s="129" t="s">
        <v>237</v>
      </c>
      <c r="AS53" s="126" t="s">
        <v>401</v>
      </c>
      <c r="AU53" s="234" t="s">
        <v>380</v>
      </c>
    </row>
    <row r="54" spans="1:47" ht="24" customHeight="1" thickBot="1">
      <c r="A54" s="99" t="s">
        <v>18</v>
      </c>
      <c r="B54" s="395"/>
      <c r="C54" s="396"/>
      <c r="D54" s="396"/>
      <c r="E54" s="396"/>
      <c r="F54" s="397"/>
      <c r="G54" s="398" t="str">
        <f t="shared" si="0"/>
        <v/>
      </c>
      <c r="H54" s="399"/>
      <c r="I54" s="400"/>
      <c r="J54" s="401"/>
      <c r="K54" s="401"/>
      <c r="L54" s="401"/>
      <c r="M54" s="401"/>
      <c r="N54" s="401"/>
      <c r="O54" s="402"/>
      <c r="P54" s="403"/>
      <c r="Q54" s="404"/>
      <c r="R54" s="404"/>
      <c r="S54" s="404"/>
      <c r="T54" s="404"/>
      <c r="U54" s="404"/>
      <c r="V54" s="405"/>
      <c r="W54" s="403"/>
      <c r="X54" s="404"/>
      <c r="Y54" s="404"/>
      <c r="Z54" s="404"/>
      <c r="AA54" s="404"/>
      <c r="AB54" s="404"/>
      <c r="AC54" s="405"/>
      <c r="AD54" s="412"/>
      <c r="AE54" s="407"/>
      <c r="AF54" s="407"/>
      <c r="AG54" s="407"/>
      <c r="AH54" s="407"/>
      <c r="AI54" s="408"/>
      <c r="AK54" s="409"/>
      <c r="AL54" s="410"/>
      <c r="AM54" s="410"/>
      <c r="AN54" s="410"/>
      <c r="AO54" s="410"/>
      <c r="AP54" s="411"/>
      <c r="AR54" s="129" t="s">
        <v>238</v>
      </c>
      <c r="AS54" s="126" t="s">
        <v>402</v>
      </c>
      <c r="AU54" s="234" t="s">
        <v>106</v>
      </c>
    </row>
    <row r="55" spans="1:47" ht="24" customHeight="1" thickBot="1">
      <c r="A55" s="99" t="s">
        <v>19</v>
      </c>
      <c r="B55" s="395"/>
      <c r="C55" s="396"/>
      <c r="D55" s="396"/>
      <c r="E55" s="396"/>
      <c r="F55" s="397"/>
      <c r="G55" s="398" t="str">
        <f t="shared" si="0"/>
        <v/>
      </c>
      <c r="H55" s="399"/>
      <c r="I55" s="400"/>
      <c r="J55" s="401"/>
      <c r="K55" s="401"/>
      <c r="L55" s="401"/>
      <c r="M55" s="401"/>
      <c r="N55" s="401"/>
      <c r="O55" s="402"/>
      <c r="P55" s="403"/>
      <c r="Q55" s="404"/>
      <c r="R55" s="404"/>
      <c r="S55" s="404"/>
      <c r="T55" s="404"/>
      <c r="U55" s="404"/>
      <c r="V55" s="405"/>
      <c r="W55" s="403"/>
      <c r="X55" s="404"/>
      <c r="Y55" s="404"/>
      <c r="Z55" s="404"/>
      <c r="AA55" s="404"/>
      <c r="AB55" s="404"/>
      <c r="AC55" s="405"/>
      <c r="AD55" s="412"/>
      <c r="AE55" s="407"/>
      <c r="AF55" s="407"/>
      <c r="AG55" s="407"/>
      <c r="AH55" s="407"/>
      <c r="AI55" s="408"/>
      <c r="AK55" s="409"/>
      <c r="AL55" s="410"/>
      <c r="AM55" s="410"/>
      <c r="AN55" s="410"/>
      <c r="AO55" s="410"/>
      <c r="AP55" s="411"/>
      <c r="AR55" s="129" t="s">
        <v>239</v>
      </c>
      <c r="AS55" s="126" t="s">
        <v>403</v>
      </c>
      <c r="AU55" s="234" t="s">
        <v>381</v>
      </c>
    </row>
    <row r="56" spans="1:47" ht="24" customHeight="1" thickBot="1">
      <c r="A56" s="99" t="s">
        <v>20</v>
      </c>
      <c r="B56" s="395"/>
      <c r="C56" s="396"/>
      <c r="D56" s="396"/>
      <c r="E56" s="396"/>
      <c r="F56" s="397"/>
      <c r="G56" s="398" t="str">
        <f t="shared" si="0"/>
        <v/>
      </c>
      <c r="H56" s="399"/>
      <c r="I56" s="400"/>
      <c r="J56" s="401"/>
      <c r="K56" s="401"/>
      <c r="L56" s="401"/>
      <c r="M56" s="401"/>
      <c r="N56" s="401"/>
      <c r="O56" s="402"/>
      <c r="P56" s="403"/>
      <c r="Q56" s="404"/>
      <c r="R56" s="404"/>
      <c r="S56" s="404"/>
      <c r="T56" s="404"/>
      <c r="U56" s="404"/>
      <c r="V56" s="405"/>
      <c r="W56" s="403"/>
      <c r="X56" s="404"/>
      <c r="Y56" s="404"/>
      <c r="Z56" s="404"/>
      <c r="AA56" s="404"/>
      <c r="AB56" s="404"/>
      <c r="AC56" s="405"/>
      <c r="AD56" s="412"/>
      <c r="AE56" s="407"/>
      <c r="AF56" s="407"/>
      <c r="AG56" s="407"/>
      <c r="AH56" s="407"/>
      <c r="AI56" s="408"/>
      <c r="AK56" s="409"/>
      <c r="AL56" s="410"/>
      <c r="AM56" s="410"/>
      <c r="AN56" s="410"/>
      <c r="AO56" s="410"/>
      <c r="AP56" s="411"/>
      <c r="AR56" s="129" t="s">
        <v>240</v>
      </c>
      <c r="AS56" s="126" t="s">
        <v>404</v>
      </c>
      <c r="AU56" s="234" t="s">
        <v>382</v>
      </c>
    </row>
    <row r="57" spans="1:47" ht="24" customHeight="1" thickBot="1">
      <c r="A57" s="99" t="s">
        <v>21</v>
      </c>
      <c r="B57" s="395"/>
      <c r="C57" s="396"/>
      <c r="D57" s="396"/>
      <c r="E57" s="396"/>
      <c r="F57" s="397"/>
      <c r="G57" s="398" t="str">
        <f t="shared" si="0"/>
        <v/>
      </c>
      <c r="H57" s="399"/>
      <c r="I57" s="400"/>
      <c r="J57" s="401"/>
      <c r="K57" s="401"/>
      <c r="L57" s="401"/>
      <c r="M57" s="401"/>
      <c r="N57" s="401"/>
      <c r="O57" s="402"/>
      <c r="P57" s="403"/>
      <c r="Q57" s="404"/>
      <c r="R57" s="404"/>
      <c r="S57" s="404"/>
      <c r="T57" s="404"/>
      <c r="U57" s="404"/>
      <c r="V57" s="405"/>
      <c r="W57" s="403"/>
      <c r="X57" s="404"/>
      <c r="Y57" s="404"/>
      <c r="Z57" s="404"/>
      <c r="AA57" s="404"/>
      <c r="AB57" s="404"/>
      <c r="AC57" s="405"/>
      <c r="AD57" s="412"/>
      <c r="AE57" s="407"/>
      <c r="AF57" s="407"/>
      <c r="AG57" s="407"/>
      <c r="AH57" s="407"/>
      <c r="AI57" s="408"/>
      <c r="AK57" s="409"/>
      <c r="AL57" s="410"/>
      <c r="AM57" s="410"/>
      <c r="AN57" s="410"/>
      <c r="AO57" s="410"/>
      <c r="AP57" s="411"/>
      <c r="AR57" s="129" t="s">
        <v>241</v>
      </c>
      <c r="AS57" s="126" t="s">
        <v>405</v>
      </c>
      <c r="AU57" s="234" t="s">
        <v>383</v>
      </c>
    </row>
    <row r="58" spans="1:47" ht="24" customHeight="1" thickBot="1">
      <c r="A58" s="99" t="s">
        <v>22</v>
      </c>
      <c r="B58" s="395"/>
      <c r="C58" s="396"/>
      <c r="D58" s="396"/>
      <c r="E58" s="396"/>
      <c r="F58" s="397"/>
      <c r="G58" s="398" t="str">
        <f t="shared" si="0"/>
        <v/>
      </c>
      <c r="H58" s="399"/>
      <c r="I58" s="400"/>
      <c r="J58" s="401"/>
      <c r="K58" s="401"/>
      <c r="L58" s="401"/>
      <c r="M58" s="401"/>
      <c r="N58" s="401"/>
      <c r="O58" s="402"/>
      <c r="P58" s="403"/>
      <c r="Q58" s="404"/>
      <c r="R58" s="404"/>
      <c r="S58" s="404"/>
      <c r="T58" s="404"/>
      <c r="U58" s="404"/>
      <c r="V58" s="405"/>
      <c r="W58" s="403"/>
      <c r="X58" s="404"/>
      <c r="Y58" s="404"/>
      <c r="Z58" s="404"/>
      <c r="AA58" s="404"/>
      <c r="AB58" s="404"/>
      <c r="AC58" s="405"/>
      <c r="AD58" s="412"/>
      <c r="AE58" s="407"/>
      <c r="AF58" s="407"/>
      <c r="AG58" s="407"/>
      <c r="AH58" s="407"/>
      <c r="AI58" s="408"/>
      <c r="AK58" s="409"/>
      <c r="AL58" s="410"/>
      <c r="AM58" s="410"/>
      <c r="AN58" s="410"/>
      <c r="AO58" s="410"/>
      <c r="AP58" s="411"/>
      <c r="AR58" s="129" t="s">
        <v>242</v>
      </c>
      <c r="AS58" s="126" t="s">
        <v>406</v>
      </c>
      <c r="AU58" s="236" t="s">
        <v>384</v>
      </c>
    </row>
    <row r="59" spans="1:47" ht="24" customHeight="1" thickBot="1">
      <c r="A59" s="99" t="s">
        <v>23</v>
      </c>
      <c r="B59" s="395"/>
      <c r="C59" s="396"/>
      <c r="D59" s="396"/>
      <c r="E59" s="396"/>
      <c r="F59" s="397"/>
      <c r="G59" s="398" t="str">
        <f t="shared" si="0"/>
        <v/>
      </c>
      <c r="H59" s="399"/>
      <c r="I59" s="400"/>
      <c r="J59" s="401"/>
      <c r="K59" s="401"/>
      <c r="L59" s="401"/>
      <c r="M59" s="401"/>
      <c r="N59" s="401"/>
      <c r="O59" s="402"/>
      <c r="P59" s="403"/>
      <c r="Q59" s="404"/>
      <c r="R59" s="404"/>
      <c r="S59" s="404"/>
      <c r="T59" s="404"/>
      <c r="U59" s="404"/>
      <c r="V59" s="405"/>
      <c r="W59" s="403"/>
      <c r="X59" s="404"/>
      <c r="Y59" s="404"/>
      <c r="Z59" s="404"/>
      <c r="AA59" s="404"/>
      <c r="AB59" s="404"/>
      <c r="AC59" s="405"/>
      <c r="AD59" s="412"/>
      <c r="AE59" s="407"/>
      <c r="AF59" s="407"/>
      <c r="AG59" s="407"/>
      <c r="AH59" s="407"/>
      <c r="AI59" s="408"/>
      <c r="AK59" s="409"/>
      <c r="AL59" s="410"/>
      <c r="AM59" s="410"/>
      <c r="AN59" s="410"/>
      <c r="AO59" s="410"/>
      <c r="AP59" s="411"/>
      <c r="AR59" s="129" t="s">
        <v>349</v>
      </c>
      <c r="AS59" s="126" t="s">
        <v>407</v>
      </c>
      <c r="AU59" s="237" t="s">
        <v>385</v>
      </c>
    </row>
    <row r="60" spans="1:47" ht="24" customHeight="1" thickBot="1">
      <c r="A60" s="99" t="s">
        <v>24</v>
      </c>
      <c r="B60" s="395"/>
      <c r="C60" s="396"/>
      <c r="D60" s="396"/>
      <c r="E60" s="396"/>
      <c r="F60" s="397"/>
      <c r="G60" s="398" t="str">
        <f t="shared" si="0"/>
        <v/>
      </c>
      <c r="H60" s="399"/>
      <c r="I60" s="400"/>
      <c r="J60" s="401"/>
      <c r="K60" s="401"/>
      <c r="L60" s="401"/>
      <c r="M60" s="401"/>
      <c r="N60" s="401"/>
      <c r="O60" s="402"/>
      <c r="P60" s="403"/>
      <c r="Q60" s="404"/>
      <c r="R60" s="404"/>
      <c r="S60" s="404"/>
      <c r="T60" s="404"/>
      <c r="U60" s="404"/>
      <c r="V60" s="405"/>
      <c r="W60" s="403"/>
      <c r="X60" s="404"/>
      <c r="Y60" s="404"/>
      <c r="Z60" s="404"/>
      <c r="AA60" s="404"/>
      <c r="AB60" s="404"/>
      <c r="AC60" s="405"/>
      <c r="AD60" s="412"/>
      <c r="AE60" s="407"/>
      <c r="AF60" s="407"/>
      <c r="AG60" s="407"/>
      <c r="AH60" s="407"/>
      <c r="AI60" s="408"/>
      <c r="AK60" s="409"/>
      <c r="AL60" s="410"/>
      <c r="AM60" s="410"/>
      <c r="AN60" s="410"/>
      <c r="AO60" s="410"/>
      <c r="AP60" s="411"/>
      <c r="AR60" s="129" t="s">
        <v>363</v>
      </c>
      <c r="AS60" s="126" t="s">
        <v>408</v>
      </c>
      <c r="AU60" s="234" t="s">
        <v>386</v>
      </c>
    </row>
    <row r="61" spans="1:47" ht="24" customHeight="1" thickBot="1">
      <c r="A61" s="99" t="s">
        <v>25</v>
      </c>
      <c r="B61" s="395"/>
      <c r="C61" s="396"/>
      <c r="D61" s="396"/>
      <c r="E61" s="396"/>
      <c r="F61" s="397"/>
      <c r="G61" s="398" t="str">
        <f t="shared" si="0"/>
        <v/>
      </c>
      <c r="H61" s="399"/>
      <c r="I61" s="400"/>
      <c r="J61" s="401"/>
      <c r="K61" s="401"/>
      <c r="L61" s="401"/>
      <c r="M61" s="401"/>
      <c r="N61" s="401"/>
      <c r="O61" s="402"/>
      <c r="P61" s="403"/>
      <c r="Q61" s="404"/>
      <c r="R61" s="404"/>
      <c r="S61" s="404"/>
      <c r="T61" s="404"/>
      <c r="U61" s="404"/>
      <c r="V61" s="405"/>
      <c r="W61" s="403"/>
      <c r="X61" s="404"/>
      <c r="Y61" s="404"/>
      <c r="Z61" s="404"/>
      <c r="AA61" s="404"/>
      <c r="AB61" s="404"/>
      <c r="AC61" s="405"/>
      <c r="AD61" s="412"/>
      <c r="AE61" s="407"/>
      <c r="AF61" s="407"/>
      <c r="AG61" s="407"/>
      <c r="AH61" s="407"/>
      <c r="AI61" s="408"/>
      <c r="AK61" s="409"/>
      <c r="AL61" s="410"/>
      <c r="AM61" s="410"/>
      <c r="AN61" s="410"/>
      <c r="AO61" s="410"/>
      <c r="AP61" s="411"/>
      <c r="AR61" s="129" t="s">
        <v>243</v>
      </c>
      <c r="AS61" s="126" t="s">
        <v>262</v>
      </c>
      <c r="AU61" s="234" t="s">
        <v>387</v>
      </c>
    </row>
    <row r="62" spans="1:47" ht="24" customHeight="1" thickBot="1">
      <c r="A62" s="99" t="s">
        <v>26</v>
      </c>
      <c r="B62" s="395"/>
      <c r="C62" s="396"/>
      <c r="D62" s="396"/>
      <c r="E62" s="396"/>
      <c r="F62" s="397"/>
      <c r="G62" s="398" t="str">
        <f t="shared" si="0"/>
        <v/>
      </c>
      <c r="H62" s="399"/>
      <c r="I62" s="400"/>
      <c r="J62" s="401"/>
      <c r="K62" s="401"/>
      <c r="L62" s="401"/>
      <c r="M62" s="401"/>
      <c r="N62" s="401"/>
      <c r="O62" s="402"/>
      <c r="P62" s="403"/>
      <c r="Q62" s="404"/>
      <c r="R62" s="404"/>
      <c r="S62" s="404"/>
      <c r="T62" s="404"/>
      <c r="U62" s="404"/>
      <c r="V62" s="405"/>
      <c r="W62" s="403"/>
      <c r="X62" s="404"/>
      <c r="Y62" s="404"/>
      <c r="Z62" s="404"/>
      <c r="AA62" s="404"/>
      <c r="AB62" s="404"/>
      <c r="AC62" s="405"/>
      <c r="AD62" s="412"/>
      <c r="AE62" s="407"/>
      <c r="AF62" s="407"/>
      <c r="AG62" s="407"/>
      <c r="AH62" s="407"/>
      <c r="AI62" s="408"/>
      <c r="AK62" s="409"/>
      <c r="AL62" s="410"/>
      <c r="AM62" s="410"/>
      <c r="AN62" s="410"/>
      <c r="AO62" s="410"/>
      <c r="AP62" s="411"/>
      <c r="AR62" s="129" t="s">
        <v>244</v>
      </c>
      <c r="AS62" s="126" t="s">
        <v>261</v>
      </c>
      <c r="AU62" s="234" t="s">
        <v>388</v>
      </c>
    </row>
    <row r="63" spans="1:47" ht="24" customHeight="1" thickBot="1">
      <c r="A63" s="99" t="s">
        <v>27</v>
      </c>
      <c r="B63" s="395"/>
      <c r="C63" s="396"/>
      <c r="D63" s="396"/>
      <c r="E63" s="396"/>
      <c r="F63" s="397"/>
      <c r="G63" s="398" t="str">
        <f t="shared" si="0"/>
        <v/>
      </c>
      <c r="H63" s="399"/>
      <c r="I63" s="400"/>
      <c r="J63" s="401"/>
      <c r="K63" s="401"/>
      <c r="L63" s="401"/>
      <c r="M63" s="401"/>
      <c r="N63" s="401"/>
      <c r="O63" s="402"/>
      <c r="P63" s="403"/>
      <c r="Q63" s="404"/>
      <c r="R63" s="404"/>
      <c r="S63" s="404"/>
      <c r="T63" s="404"/>
      <c r="U63" s="404"/>
      <c r="V63" s="405"/>
      <c r="W63" s="403"/>
      <c r="X63" s="404"/>
      <c r="Y63" s="404"/>
      <c r="Z63" s="404"/>
      <c r="AA63" s="404"/>
      <c r="AB63" s="404"/>
      <c r="AC63" s="405"/>
      <c r="AD63" s="412"/>
      <c r="AE63" s="407"/>
      <c r="AF63" s="407"/>
      <c r="AG63" s="407"/>
      <c r="AH63" s="407"/>
      <c r="AI63" s="408"/>
      <c r="AK63" s="409"/>
      <c r="AL63" s="410"/>
      <c r="AM63" s="410"/>
      <c r="AN63" s="410"/>
      <c r="AO63" s="410"/>
      <c r="AP63" s="411"/>
      <c r="AR63" s="129" t="s">
        <v>245</v>
      </c>
      <c r="AS63" s="126" t="s">
        <v>260</v>
      </c>
      <c r="AU63" s="234" t="s">
        <v>389</v>
      </c>
    </row>
    <row r="64" spans="1:47" ht="24" customHeight="1" thickBot="1">
      <c r="A64" s="99" t="s">
        <v>28</v>
      </c>
      <c r="B64" s="395"/>
      <c r="C64" s="396"/>
      <c r="D64" s="396"/>
      <c r="E64" s="396"/>
      <c r="F64" s="397"/>
      <c r="G64" s="398" t="str">
        <f>IF(ISTEXT(B64),$B$30,"")</f>
        <v/>
      </c>
      <c r="H64" s="399"/>
      <c r="I64" s="400"/>
      <c r="J64" s="401"/>
      <c r="K64" s="401"/>
      <c r="L64" s="401"/>
      <c r="M64" s="401"/>
      <c r="N64" s="401"/>
      <c r="O64" s="402"/>
      <c r="P64" s="403"/>
      <c r="Q64" s="404"/>
      <c r="R64" s="404"/>
      <c r="S64" s="404"/>
      <c r="T64" s="404"/>
      <c r="U64" s="404"/>
      <c r="V64" s="405"/>
      <c r="W64" s="403"/>
      <c r="X64" s="404"/>
      <c r="Y64" s="404"/>
      <c r="Z64" s="404"/>
      <c r="AA64" s="404"/>
      <c r="AB64" s="404"/>
      <c r="AC64" s="405"/>
      <c r="AD64" s="412"/>
      <c r="AE64" s="407"/>
      <c r="AF64" s="407"/>
      <c r="AG64" s="407"/>
      <c r="AH64" s="407"/>
      <c r="AI64" s="408"/>
      <c r="AK64" s="409"/>
      <c r="AL64" s="410"/>
      <c r="AM64" s="410"/>
      <c r="AN64" s="410"/>
      <c r="AO64" s="410"/>
      <c r="AP64" s="411"/>
      <c r="AR64" s="129" t="s">
        <v>246</v>
      </c>
      <c r="AS64" s="126" t="s">
        <v>263</v>
      </c>
    </row>
    <row r="65" spans="1:47" ht="24" customHeight="1" thickBot="1">
      <c r="A65" s="99" t="s">
        <v>29</v>
      </c>
      <c r="B65" s="395"/>
      <c r="C65" s="396"/>
      <c r="D65" s="396"/>
      <c r="E65" s="396"/>
      <c r="F65" s="397"/>
      <c r="G65" s="398" t="str">
        <f t="shared" si="0"/>
        <v/>
      </c>
      <c r="H65" s="399"/>
      <c r="I65" s="400"/>
      <c r="J65" s="401"/>
      <c r="K65" s="401"/>
      <c r="L65" s="401"/>
      <c r="M65" s="401"/>
      <c r="N65" s="401"/>
      <c r="O65" s="402"/>
      <c r="P65" s="403"/>
      <c r="Q65" s="404"/>
      <c r="R65" s="404"/>
      <c r="S65" s="404"/>
      <c r="T65" s="404"/>
      <c r="U65" s="404"/>
      <c r="V65" s="405"/>
      <c r="W65" s="403"/>
      <c r="X65" s="404"/>
      <c r="Y65" s="404"/>
      <c r="Z65" s="404"/>
      <c r="AA65" s="404"/>
      <c r="AB65" s="404"/>
      <c r="AC65" s="405"/>
      <c r="AD65" s="403"/>
      <c r="AE65" s="404"/>
      <c r="AF65" s="404"/>
      <c r="AG65" s="404"/>
      <c r="AH65" s="404"/>
      <c r="AI65" s="405"/>
      <c r="AK65" s="409"/>
      <c r="AL65" s="410"/>
      <c r="AM65" s="410"/>
      <c r="AN65" s="410"/>
      <c r="AO65" s="410"/>
      <c r="AP65" s="411"/>
      <c r="AR65" s="129" t="s">
        <v>247</v>
      </c>
      <c r="AS65" s="126" t="s">
        <v>264</v>
      </c>
      <c r="AU65" s="31"/>
    </row>
    <row r="66" spans="1:47" ht="24" customHeight="1" thickBot="1">
      <c r="A66" s="99" t="s">
        <v>30</v>
      </c>
      <c r="B66" s="395"/>
      <c r="C66" s="396"/>
      <c r="D66" s="396"/>
      <c r="E66" s="396"/>
      <c r="F66" s="397"/>
      <c r="G66" s="398" t="str">
        <f t="shared" si="0"/>
        <v/>
      </c>
      <c r="H66" s="399"/>
      <c r="I66" s="400"/>
      <c r="J66" s="401"/>
      <c r="K66" s="401"/>
      <c r="L66" s="401"/>
      <c r="M66" s="401"/>
      <c r="N66" s="401"/>
      <c r="O66" s="402"/>
      <c r="P66" s="403"/>
      <c r="Q66" s="404"/>
      <c r="R66" s="404"/>
      <c r="S66" s="404"/>
      <c r="T66" s="404"/>
      <c r="U66" s="404"/>
      <c r="V66" s="405"/>
      <c r="W66" s="403"/>
      <c r="X66" s="404"/>
      <c r="Y66" s="404"/>
      <c r="Z66" s="404"/>
      <c r="AA66" s="404"/>
      <c r="AB66" s="404"/>
      <c r="AC66" s="405"/>
      <c r="AD66" s="403"/>
      <c r="AE66" s="404"/>
      <c r="AF66" s="404"/>
      <c r="AG66" s="404"/>
      <c r="AH66" s="404"/>
      <c r="AI66" s="405"/>
      <c r="AK66" s="409"/>
      <c r="AL66" s="410"/>
      <c r="AM66" s="410"/>
      <c r="AN66" s="410"/>
      <c r="AO66" s="410"/>
      <c r="AP66" s="411"/>
      <c r="AR66" s="129" t="s">
        <v>278</v>
      </c>
      <c r="AS66" s="126" t="s">
        <v>420</v>
      </c>
      <c r="AU66" s="31"/>
    </row>
    <row r="67" spans="1:47" ht="24" customHeight="1" thickBot="1">
      <c r="A67" s="99" t="s">
        <v>31</v>
      </c>
      <c r="B67" s="395"/>
      <c r="C67" s="396"/>
      <c r="D67" s="396"/>
      <c r="E67" s="396"/>
      <c r="F67" s="397"/>
      <c r="G67" s="398" t="str">
        <f t="shared" si="0"/>
        <v/>
      </c>
      <c r="H67" s="399"/>
      <c r="I67" s="400"/>
      <c r="J67" s="401"/>
      <c r="K67" s="401"/>
      <c r="L67" s="401"/>
      <c r="M67" s="401"/>
      <c r="N67" s="401"/>
      <c r="O67" s="402"/>
      <c r="P67" s="403"/>
      <c r="Q67" s="404"/>
      <c r="R67" s="404"/>
      <c r="S67" s="404"/>
      <c r="T67" s="404"/>
      <c r="U67" s="404"/>
      <c r="V67" s="405"/>
      <c r="W67" s="403"/>
      <c r="X67" s="404"/>
      <c r="Y67" s="404"/>
      <c r="Z67" s="404"/>
      <c r="AA67" s="404"/>
      <c r="AB67" s="404"/>
      <c r="AC67" s="405"/>
      <c r="AD67" s="403"/>
      <c r="AE67" s="404"/>
      <c r="AF67" s="404"/>
      <c r="AG67" s="404"/>
      <c r="AH67" s="404"/>
      <c r="AI67" s="405"/>
      <c r="AK67" s="409"/>
      <c r="AL67" s="410"/>
      <c r="AM67" s="410"/>
      <c r="AN67" s="410"/>
      <c r="AO67" s="410"/>
      <c r="AP67" s="411"/>
      <c r="AR67" s="129" t="s">
        <v>279</v>
      </c>
      <c r="AS67" s="126" t="s">
        <v>421</v>
      </c>
    </row>
    <row r="68" spans="1:47" ht="24" customHeight="1" thickBot="1">
      <c r="A68" s="99" t="s">
        <v>32</v>
      </c>
      <c r="B68" s="395"/>
      <c r="C68" s="396"/>
      <c r="D68" s="396"/>
      <c r="E68" s="396"/>
      <c r="F68" s="397"/>
      <c r="G68" s="398" t="str">
        <f t="shared" si="0"/>
        <v/>
      </c>
      <c r="H68" s="399"/>
      <c r="I68" s="400"/>
      <c r="J68" s="401"/>
      <c r="K68" s="401"/>
      <c r="L68" s="401"/>
      <c r="M68" s="401"/>
      <c r="N68" s="401"/>
      <c r="O68" s="402"/>
      <c r="P68" s="403"/>
      <c r="Q68" s="404"/>
      <c r="R68" s="404"/>
      <c r="S68" s="404"/>
      <c r="T68" s="404"/>
      <c r="U68" s="404"/>
      <c r="V68" s="405"/>
      <c r="W68" s="403"/>
      <c r="X68" s="404"/>
      <c r="Y68" s="404"/>
      <c r="Z68" s="404"/>
      <c r="AA68" s="404"/>
      <c r="AB68" s="404"/>
      <c r="AC68" s="405"/>
      <c r="AD68" s="403"/>
      <c r="AE68" s="404"/>
      <c r="AF68" s="404"/>
      <c r="AG68" s="404"/>
      <c r="AH68" s="404"/>
      <c r="AI68" s="405"/>
      <c r="AK68" s="409"/>
      <c r="AL68" s="410"/>
      <c r="AM68" s="410"/>
      <c r="AN68" s="410"/>
      <c r="AO68" s="410"/>
      <c r="AP68" s="411"/>
      <c r="AR68" s="129" t="s">
        <v>359</v>
      </c>
      <c r="AS68" s="126" t="s">
        <v>409</v>
      </c>
    </row>
    <row r="69" spans="1:47" ht="24" customHeight="1" thickBot="1">
      <c r="A69" s="99" t="s">
        <v>33</v>
      </c>
      <c r="B69" s="395"/>
      <c r="C69" s="396"/>
      <c r="D69" s="396"/>
      <c r="E69" s="396"/>
      <c r="F69" s="397"/>
      <c r="G69" s="398" t="str">
        <f t="shared" si="0"/>
        <v/>
      </c>
      <c r="H69" s="399"/>
      <c r="I69" s="400"/>
      <c r="J69" s="401"/>
      <c r="K69" s="401"/>
      <c r="L69" s="401"/>
      <c r="M69" s="401"/>
      <c r="N69" s="401"/>
      <c r="O69" s="402"/>
      <c r="P69" s="403"/>
      <c r="Q69" s="404"/>
      <c r="R69" s="404"/>
      <c r="S69" s="404"/>
      <c r="T69" s="404"/>
      <c r="U69" s="404"/>
      <c r="V69" s="405"/>
      <c r="W69" s="403"/>
      <c r="X69" s="404"/>
      <c r="Y69" s="404"/>
      <c r="Z69" s="404"/>
      <c r="AA69" s="404"/>
      <c r="AB69" s="404"/>
      <c r="AC69" s="405"/>
      <c r="AD69" s="403"/>
      <c r="AE69" s="404"/>
      <c r="AF69" s="404"/>
      <c r="AG69" s="404"/>
      <c r="AH69" s="404"/>
      <c r="AI69" s="405"/>
      <c r="AK69" s="409"/>
      <c r="AL69" s="410"/>
      <c r="AM69" s="410"/>
      <c r="AN69" s="410"/>
      <c r="AO69" s="410"/>
      <c r="AP69" s="411"/>
      <c r="AR69" s="129" t="s">
        <v>360</v>
      </c>
      <c r="AS69" s="126" t="s">
        <v>410</v>
      </c>
    </row>
    <row r="70" spans="1:47" ht="24" customHeight="1" thickBot="1">
      <c r="A70" s="99" t="s">
        <v>47</v>
      </c>
      <c r="B70" s="395"/>
      <c r="C70" s="396"/>
      <c r="D70" s="396"/>
      <c r="E70" s="396"/>
      <c r="F70" s="397"/>
      <c r="G70" s="398" t="str">
        <f t="shared" si="0"/>
        <v/>
      </c>
      <c r="H70" s="399"/>
      <c r="I70" s="400"/>
      <c r="J70" s="401"/>
      <c r="K70" s="401"/>
      <c r="L70" s="401"/>
      <c r="M70" s="401"/>
      <c r="N70" s="401"/>
      <c r="O70" s="402"/>
      <c r="P70" s="403"/>
      <c r="Q70" s="404"/>
      <c r="R70" s="404"/>
      <c r="S70" s="404"/>
      <c r="T70" s="404"/>
      <c r="U70" s="404"/>
      <c r="V70" s="405"/>
      <c r="W70" s="403"/>
      <c r="X70" s="404"/>
      <c r="Y70" s="404"/>
      <c r="Z70" s="404"/>
      <c r="AA70" s="404"/>
      <c r="AB70" s="404"/>
      <c r="AC70" s="405"/>
      <c r="AD70" s="403"/>
      <c r="AE70" s="404"/>
      <c r="AF70" s="404"/>
      <c r="AG70" s="404"/>
      <c r="AH70" s="404"/>
      <c r="AI70" s="405"/>
      <c r="AJ70" s="24"/>
      <c r="AK70" s="409"/>
      <c r="AL70" s="410"/>
      <c r="AM70" s="410"/>
      <c r="AN70" s="410"/>
      <c r="AO70" s="410"/>
      <c r="AP70" s="411"/>
      <c r="AR70" s="129" t="s">
        <v>361</v>
      </c>
      <c r="AS70" s="126" t="s">
        <v>411</v>
      </c>
    </row>
    <row r="71" spans="1:47" ht="24" customHeight="1" thickBot="1">
      <c r="A71" s="99" t="s">
        <v>48</v>
      </c>
      <c r="B71" s="395"/>
      <c r="C71" s="396"/>
      <c r="D71" s="396"/>
      <c r="E71" s="396"/>
      <c r="F71" s="397"/>
      <c r="G71" s="398" t="str">
        <f t="shared" si="0"/>
        <v/>
      </c>
      <c r="H71" s="399"/>
      <c r="I71" s="400"/>
      <c r="J71" s="401"/>
      <c r="K71" s="401"/>
      <c r="L71" s="401"/>
      <c r="M71" s="401"/>
      <c r="N71" s="401"/>
      <c r="O71" s="402"/>
      <c r="P71" s="403"/>
      <c r="Q71" s="404"/>
      <c r="R71" s="404"/>
      <c r="S71" s="404"/>
      <c r="T71" s="404"/>
      <c r="U71" s="404"/>
      <c r="V71" s="405"/>
      <c r="W71" s="403"/>
      <c r="X71" s="404"/>
      <c r="Y71" s="404"/>
      <c r="Z71" s="404"/>
      <c r="AA71" s="404"/>
      <c r="AB71" s="404"/>
      <c r="AC71" s="405"/>
      <c r="AD71" s="403"/>
      <c r="AE71" s="404"/>
      <c r="AF71" s="404"/>
      <c r="AG71" s="404"/>
      <c r="AH71" s="404"/>
      <c r="AI71" s="405"/>
      <c r="AJ71" s="24"/>
      <c r="AK71" s="409"/>
      <c r="AL71" s="410"/>
      <c r="AM71" s="410"/>
      <c r="AN71" s="410"/>
      <c r="AO71" s="410"/>
      <c r="AP71" s="411"/>
      <c r="AR71" s="129" t="s">
        <v>362</v>
      </c>
      <c r="AS71" s="126" t="s">
        <v>412</v>
      </c>
    </row>
    <row r="72" spans="1:47" ht="24" customHeight="1" thickBot="1">
      <c r="A72" s="99" t="s">
        <v>49</v>
      </c>
      <c r="B72" s="395"/>
      <c r="C72" s="396"/>
      <c r="D72" s="396"/>
      <c r="E72" s="396"/>
      <c r="F72" s="397"/>
      <c r="G72" s="398" t="str">
        <f t="shared" si="0"/>
        <v/>
      </c>
      <c r="H72" s="399"/>
      <c r="I72" s="400"/>
      <c r="J72" s="401"/>
      <c r="K72" s="401"/>
      <c r="L72" s="401"/>
      <c r="M72" s="401"/>
      <c r="N72" s="401"/>
      <c r="O72" s="402"/>
      <c r="P72" s="403"/>
      <c r="Q72" s="404"/>
      <c r="R72" s="404"/>
      <c r="S72" s="404"/>
      <c r="T72" s="404"/>
      <c r="U72" s="404"/>
      <c r="V72" s="405"/>
      <c r="W72" s="403"/>
      <c r="X72" s="404"/>
      <c r="Y72" s="404"/>
      <c r="Z72" s="404"/>
      <c r="AA72" s="404"/>
      <c r="AB72" s="404"/>
      <c r="AC72" s="405"/>
      <c r="AD72" s="403"/>
      <c r="AE72" s="404"/>
      <c r="AF72" s="404"/>
      <c r="AG72" s="404"/>
      <c r="AH72" s="404"/>
      <c r="AI72" s="405"/>
      <c r="AK72" s="409"/>
      <c r="AL72" s="410"/>
      <c r="AM72" s="410"/>
      <c r="AN72" s="410"/>
      <c r="AO72" s="410"/>
      <c r="AP72" s="411"/>
      <c r="AR72" s="129" t="s">
        <v>364</v>
      </c>
      <c r="AS72" s="126" t="s">
        <v>413</v>
      </c>
    </row>
    <row r="73" spans="1:47" ht="24" customHeight="1" thickBot="1">
      <c r="A73" s="99" t="s">
        <v>50</v>
      </c>
      <c r="B73" s="395"/>
      <c r="C73" s="396"/>
      <c r="D73" s="396"/>
      <c r="E73" s="396"/>
      <c r="F73" s="397"/>
      <c r="G73" s="398" t="str">
        <f t="shared" si="0"/>
        <v/>
      </c>
      <c r="H73" s="399"/>
      <c r="I73" s="400"/>
      <c r="J73" s="401"/>
      <c r="K73" s="401"/>
      <c r="L73" s="401"/>
      <c r="M73" s="401"/>
      <c r="N73" s="401"/>
      <c r="O73" s="402"/>
      <c r="P73" s="403"/>
      <c r="Q73" s="404"/>
      <c r="R73" s="404"/>
      <c r="S73" s="404"/>
      <c r="T73" s="404"/>
      <c r="U73" s="404"/>
      <c r="V73" s="405"/>
      <c r="W73" s="403"/>
      <c r="X73" s="404"/>
      <c r="Y73" s="404"/>
      <c r="Z73" s="404"/>
      <c r="AA73" s="404"/>
      <c r="AB73" s="404"/>
      <c r="AC73" s="405"/>
      <c r="AD73" s="403"/>
      <c r="AE73" s="404"/>
      <c r="AF73" s="404"/>
      <c r="AG73" s="404"/>
      <c r="AH73" s="404"/>
      <c r="AI73" s="405"/>
      <c r="AK73" s="409"/>
      <c r="AL73" s="410"/>
      <c r="AM73" s="410"/>
      <c r="AN73" s="410"/>
      <c r="AO73" s="410"/>
      <c r="AP73" s="411"/>
      <c r="AR73" s="129" t="s">
        <v>395</v>
      </c>
      <c r="AS73" s="126" t="s">
        <v>414</v>
      </c>
    </row>
    <row r="74" spans="1:47" ht="24" customHeight="1" thickBot="1">
      <c r="A74" s="99" t="s">
        <v>51</v>
      </c>
      <c r="B74" s="395"/>
      <c r="C74" s="396"/>
      <c r="D74" s="396"/>
      <c r="E74" s="396"/>
      <c r="F74" s="397"/>
      <c r="G74" s="398" t="str">
        <f t="shared" si="0"/>
        <v/>
      </c>
      <c r="H74" s="399"/>
      <c r="I74" s="400"/>
      <c r="J74" s="401"/>
      <c r="K74" s="401"/>
      <c r="L74" s="401"/>
      <c r="M74" s="401"/>
      <c r="N74" s="401"/>
      <c r="O74" s="402"/>
      <c r="P74" s="403"/>
      <c r="Q74" s="404"/>
      <c r="R74" s="404"/>
      <c r="S74" s="404"/>
      <c r="T74" s="404"/>
      <c r="U74" s="404"/>
      <c r="V74" s="405"/>
      <c r="W74" s="403"/>
      <c r="X74" s="404"/>
      <c r="Y74" s="404"/>
      <c r="Z74" s="404"/>
      <c r="AA74" s="404"/>
      <c r="AB74" s="404"/>
      <c r="AC74" s="405"/>
      <c r="AD74" s="403"/>
      <c r="AE74" s="404"/>
      <c r="AF74" s="404"/>
      <c r="AG74" s="404"/>
      <c r="AH74" s="404"/>
      <c r="AI74" s="405"/>
      <c r="AK74" s="409"/>
      <c r="AL74" s="410"/>
      <c r="AM74" s="410"/>
      <c r="AN74" s="410"/>
      <c r="AO74" s="410"/>
      <c r="AP74" s="411"/>
      <c r="AR74" s="129" t="s">
        <v>396</v>
      </c>
      <c r="AS74" s="126" t="s">
        <v>415</v>
      </c>
    </row>
    <row r="75" spans="1:47" ht="24" customHeight="1" thickBot="1">
      <c r="A75" s="99" t="s">
        <v>52</v>
      </c>
      <c r="B75" s="395"/>
      <c r="C75" s="396"/>
      <c r="D75" s="396"/>
      <c r="E75" s="396"/>
      <c r="F75" s="397"/>
      <c r="G75" s="398" t="str">
        <f t="shared" si="0"/>
        <v/>
      </c>
      <c r="H75" s="399"/>
      <c r="I75" s="400"/>
      <c r="J75" s="401"/>
      <c r="K75" s="401"/>
      <c r="L75" s="401"/>
      <c r="M75" s="401"/>
      <c r="N75" s="401"/>
      <c r="O75" s="402"/>
      <c r="P75" s="403"/>
      <c r="Q75" s="404"/>
      <c r="R75" s="404"/>
      <c r="S75" s="404"/>
      <c r="T75" s="404"/>
      <c r="U75" s="404"/>
      <c r="V75" s="405"/>
      <c r="W75" s="403"/>
      <c r="X75" s="404"/>
      <c r="Y75" s="404"/>
      <c r="Z75" s="404"/>
      <c r="AA75" s="404"/>
      <c r="AB75" s="404"/>
      <c r="AC75" s="405"/>
      <c r="AD75" s="403"/>
      <c r="AE75" s="404"/>
      <c r="AF75" s="404"/>
      <c r="AG75" s="404"/>
      <c r="AH75" s="404"/>
      <c r="AI75" s="405"/>
      <c r="AK75" s="409"/>
      <c r="AL75" s="410"/>
      <c r="AM75" s="410"/>
      <c r="AN75" s="410"/>
      <c r="AO75" s="410"/>
      <c r="AP75" s="411"/>
      <c r="AR75" s="129" t="s">
        <v>397</v>
      </c>
      <c r="AS75" s="126" t="s">
        <v>416</v>
      </c>
    </row>
    <row r="76" spans="1:47" ht="24" customHeight="1" thickBot="1">
      <c r="A76" s="99" t="s">
        <v>53</v>
      </c>
      <c r="B76" s="395"/>
      <c r="C76" s="396"/>
      <c r="D76" s="396"/>
      <c r="E76" s="396"/>
      <c r="F76" s="397"/>
      <c r="G76" s="398" t="str">
        <f t="shared" si="0"/>
        <v/>
      </c>
      <c r="H76" s="399"/>
      <c r="I76" s="400"/>
      <c r="J76" s="401"/>
      <c r="K76" s="401"/>
      <c r="L76" s="401"/>
      <c r="M76" s="401"/>
      <c r="N76" s="401"/>
      <c r="O76" s="402"/>
      <c r="P76" s="403"/>
      <c r="Q76" s="404"/>
      <c r="R76" s="404"/>
      <c r="S76" s="404"/>
      <c r="T76" s="404"/>
      <c r="U76" s="404"/>
      <c r="V76" s="405"/>
      <c r="W76" s="403"/>
      <c r="X76" s="404"/>
      <c r="Y76" s="404"/>
      <c r="Z76" s="404"/>
      <c r="AA76" s="404"/>
      <c r="AB76" s="404"/>
      <c r="AC76" s="405"/>
      <c r="AD76" s="403"/>
      <c r="AE76" s="404"/>
      <c r="AF76" s="404"/>
      <c r="AG76" s="404"/>
      <c r="AH76" s="404"/>
      <c r="AI76" s="405"/>
      <c r="AK76" s="409"/>
      <c r="AL76" s="410"/>
      <c r="AM76" s="410"/>
      <c r="AN76" s="410"/>
      <c r="AO76" s="410"/>
      <c r="AP76" s="411"/>
      <c r="AR76" s="129" t="s">
        <v>394</v>
      </c>
      <c r="AS76" s="126" t="s">
        <v>417</v>
      </c>
    </row>
    <row r="77" spans="1:47" ht="24" customHeight="1" thickBot="1">
      <c r="A77" s="99" t="s">
        <v>54</v>
      </c>
      <c r="B77" s="395"/>
      <c r="C77" s="396"/>
      <c r="D77" s="396"/>
      <c r="E77" s="396"/>
      <c r="F77" s="397"/>
      <c r="G77" s="398" t="str">
        <f t="shared" si="0"/>
        <v/>
      </c>
      <c r="H77" s="399"/>
      <c r="I77" s="400"/>
      <c r="J77" s="401"/>
      <c r="K77" s="401"/>
      <c r="L77" s="401"/>
      <c r="M77" s="401"/>
      <c r="N77" s="401"/>
      <c r="O77" s="402"/>
      <c r="P77" s="403"/>
      <c r="Q77" s="404"/>
      <c r="R77" s="404"/>
      <c r="S77" s="404"/>
      <c r="T77" s="404"/>
      <c r="U77" s="404"/>
      <c r="V77" s="405"/>
      <c r="W77" s="403"/>
      <c r="X77" s="404"/>
      <c r="Y77" s="404"/>
      <c r="Z77" s="404"/>
      <c r="AA77" s="404"/>
      <c r="AB77" s="404"/>
      <c r="AC77" s="405"/>
      <c r="AD77" s="403"/>
      <c r="AE77" s="404"/>
      <c r="AF77" s="404"/>
      <c r="AG77" s="404"/>
      <c r="AH77" s="404"/>
      <c r="AI77" s="405"/>
      <c r="AK77" s="409"/>
      <c r="AL77" s="410"/>
      <c r="AM77" s="410"/>
      <c r="AN77" s="410"/>
      <c r="AO77" s="410"/>
      <c r="AP77" s="411"/>
      <c r="AR77" s="129" t="s">
        <v>393</v>
      </c>
      <c r="AS77" s="126" t="s">
        <v>418</v>
      </c>
    </row>
    <row r="78" spans="1:47" ht="24" customHeight="1" thickBot="1">
      <c r="A78" s="99" t="s">
        <v>55</v>
      </c>
      <c r="B78" s="395"/>
      <c r="C78" s="396"/>
      <c r="D78" s="396"/>
      <c r="E78" s="396"/>
      <c r="F78" s="397"/>
      <c r="G78" s="398" t="str">
        <f t="shared" si="0"/>
        <v/>
      </c>
      <c r="H78" s="399"/>
      <c r="I78" s="400"/>
      <c r="J78" s="401"/>
      <c r="K78" s="401"/>
      <c r="L78" s="401"/>
      <c r="M78" s="401"/>
      <c r="N78" s="401"/>
      <c r="O78" s="402"/>
      <c r="P78" s="403"/>
      <c r="Q78" s="404"/>
      <c r="R78" s="404"/>
      <c r="S78" s="404"/>
      <c r="T78" s="404"/>
      <c r="U78" s="404"/>
      <c r="V78" s="405"/>
      <c r="W78" s="403"/>
      <c r="X78" s="404"/>
      <c r="Y78" s="404"/>
      <c r="Z78" s="404"/>
      <c r="AA78" s="404"/>
      <c r="AB78" s="404"/>
      <c r="AC78" s="405"/>
      <c r="AD78" s="403"/>
      <c r="AE78" s="404"/>
      <c r="AF78" s="404"/>
      <c r="AG78" s="404"/>
      <c r="AH78" s="404"/>
      <c r="AI78" s="405"/>
      <c r="AK78" s="409"/>
      <c r="AL78" s="410"/>
      <c r="AM78" s="410"/>
      <c r="AN78" s="410"/>
      <c r="AO78" s="410"/>
      <c r="AP78" s="411"/>
      <c r="AR78" s="129" t="s">
        <v>392</v>
      </c>
      <c r="AS78" s="126" t="s">
        <v>419</v>
      </c>
    </row>
    <row r="79" spans="1:47" ht="24" customHeight="1" thickBot="1">
      <c r="A79" s="99" t="s">
        <v>56</v>
      </c>
      <c r="B79" s="395"/>
      <c r="C79" s="396"/>
      <c r="D79" s="396"/>
      <c r="E79" s="396"/>
      <c r="F79" s="397"/>
      <c r="G79" s="398" t="str">
        <f t="shared" si="0"/>
        <v/>
      </c>
      <c r="H79" s="399"/>
      <c r="I79" s="400"/>
      <c r="J79" s="401"/>
      <c r="K79" s="401"/>
      <c r="L79" s="401"/>
      <c r="M79" s="401"/>
      <c r="N79" s="401"/>
      <c r="O79" s="402"/>
      <c r="P79" s="403"/>
      <c r="Q79" s="404"/>
      <c r="R79" s="404"/>
      <c r="S79" s="404"/>
      <c r="T79" s="404"/>
      <c r="U79" s="404"/>
      <c r="V79" s="405"/>
      <c r="W79" s="403"/>
      <c r="X79" s="404"/>
      <c r="Y79" s="404"/>
      <c r="Z79" s="404"/>
      <c r="AA79" s="404"/>
      <c r="AB79" s="404"/>
      <c r="AC79" s="405"/>
      <c r="AD79" s="403"/>
      <c r="AE79" s="404"/>
      <c r="AF79" s="404"/>
      <c r="AG79" s="404"/>
      <c r="AH79" s="404"/>
      <c r="AI79" s="405"/>
      <c r="AK79" s="409"/>
      <c r="AL79" s="410"/>
      <c r="AM79" s="410"/>
      <c r="AN79" s="410"/>
      <c r="AO79" s="410"/>
      <c r="AP79" s="411"/>
      <c r="AR79" s="132" t="s">
        <v>265</v>
      </c>
      <c r="AS79" s="128"/>
    </row>
    <row r="80" spans="1:47" ht="24" customHeight="1" thickBot="1">
      <c r="A80" s="99" t="s">
        <v>57</v>
      </c>
      <c r="B80" s="395"/>
      <c r="C80" s="396"/>
      <c r="D80" s="396"/>
      <c r="E80" s="396"/>
      <c r="F80" s="397"/>
      <c r="G80" s="398" t="str">
        <f t="shared" si="0"/>
        <v/>
      </c>
      <c r="H80" s="399"/>
      <c r="I80" s="400"/>
      <c r="J80" s="401"/>
      <c r="K80" s="401"/>
      <c r="L80" s="401"/>
      <c r="M80" s="401"/>
      <c r="N80" s="401"/>
      <c r="O80" s="402"/>
      <c r="P80" s="403"/>
      <c r="Q80" s="404"/>
      <c r="R80" s="404"/>
      <c r="S80" s="404"/>
      <c r="T80" s="404"/>
      <c r="U80" s="404"/>
      <c r="V80" s="405"/>
      <c r="W80" s="403"/>
      <c r="X80" s="404"/>
      <c r="Y80" s="404"/>
      <c r="Z80" s="404"/>
      <c r="AA80" s="404"/>
      <c r="AB80" s="404"/>
      <c r="AC80" s="405"/>
      <c r="AD80" s="403"/>
      <c r="AE80" s="404"/>
      <c r="AF80" s="404"/>
      <c r="AG80" s="404"/>
      <c r="AH80" s="404"/>
      <c r="AI80" s="405"/>
      <c r="AK80" s="409"/>
      <c r="AL80" s="410"/>
      <c r="AM80" s="410"/>
      <c r="AN80" s="410"/>
      <c r="AO80" s="410"/>
      <c r="AP80" s="411"/>
    </row>
    <row r="81" spans="1:42" ht="24" customHeight="1" thickBot="1">
      <c r="A81" s="99" t="s">
        <v>58</v>
      </c>
      <c r="B81" s="395"/>
      <c r="C81" s="396"/>
      <c r="D81" s="396"/>
      <c r="E81" s="396"/>
      <c r="F81" s="397"/>
      <c r="G81" s="398" t="str">
        <f t="shared" si="0"/>
        <v/>
      </c>
      <c r="H81" s="399"/>
      <c r="I81" s="400"/>
      <c r="J81" s="401"/>
      <c r="K81" s="401"/>
      <c r="L81" s="401"/>
      <c r="M81" s="401"/>
      <c r="N81" s="401"/>
      <c r="O81" s="402"/>
      <c r="P81" s="403"/>
      <c r="Q81" s="404"/>
      <c r="R81" s="404"/>
      <c r="S81" s="404"/>
      <c r="T81" s="404"/>
      <c r="U81" s="404"/>
      <c r="V81" s="405"/>
      <c r="W81" s="403"/>
      <c r="X81" s="404"/>
      <c r="Y81" s="404"/>
      <c r="Z81" s="404"/>
      <c r="AA81" s="404"/>
      <c r="AB81" s="404"/>
      <c r="AC81" s="405"/>
      <c r="AD81" s="403"/>
      <c r="AE81" s="404"/>
      <c r="AF81" s="404"/>
      <c r="AG81" s="404"/>
      <c r="AH81" s="404"/>
      <c r="AI81" s="405"/>
      <c r="AK81" s="409"/>
      <c r="AL81" s="410"/>
      <c r="AM81" s="410"/>
      <c r="AN81" s="410"/>
      <c r="AO81" s="410"/>
      <c r="AP81" s="411"/>
    </row>
    <row r="82" spans="1:42" ht="24" customHeight="1" thickBot="1">
      <c r="A82" s="99" t="s">
        <v>59</v>
      </c>
      <c r="B82" s="395"/>
      <c r="C82" s="396"/>
      <c r="D82" s="396"/>
      <c r="E82" s="396"/>
      <c r="F82" s="397"/>
      <c r="G82" s="398" t="str">
        <f t="shared" si="0"/>
        <v/>
      </c>
      <c r="H82" s="399"/>
      <c r="I82" s="400"/>
      <c r="J82" s="401"/>
      <c r="K82" s="401"/>
      <c r="L82" s="401"/>
      <c r="M82" s="401"/>
      <c r="N82" s="401"/>
      <c r="O82" s="402"/>
      <c r="P82" s="403"/>
      <c r="Q82" s="404"/>
      <c r="R82" s="404"/>
      <c r="S82" s="404"/>
      <c r="T82" s="404"/>
      <c r="U82" s="404"/>
      <c r="V82" s="405"/>
      <c r="W82" s="403"/>
      <c r="X82" s="404"/>
      <c r="Y82" s="404"/>
      <c r="Z82" s="404"/>
      <c r="AA82" s="404"/>
      <c r="AB82" s="404"/>
      <c r="AC82" s="405"/>
      <c r="AD82" s="403"/>
      <c r="AE82" s="404"/>
      <c r="AF82" s="404"/>
      <c r="AG82" s="404"/>
      <c r="AH82" s="404"/>
      <c r="AI82" s="405"/>
      <c r="AK82" s="409"/>
      <c r="AL82" s="410"/>
      <c r="AM82" s="410"/>
      <c r="AN82" s="410"/>
      <c r="AO82" s="410"/>
      <c r="AP82" s="411"/>
    </row>
    <row r="83" spans="1:42" ht="24" customHeight="1" thickBot="1">
      <c r="A83" s="99" t="s">
        <v>60</v>
      </c>
      <c r="B83" s="395"/>
      <c r="C83" s="396"/>
      <c r="D83" s="396"/>
      <c r="E83" s="396"/>
      <c r="F83" s="397"/>
      <c r="G83" s="398" t="str">
        <f t="shared" si="0"/>
        <v/>
      </c>
      <c r="H83" s="399"/>
      <c r="I83" s="400"/>
      <c r="J83" s="401"/>
      <c r="K83" s="401"/>
      <c r="L83" s="401"/>
      <c r="M83" s="401"/>
      <c r="N83" s="401"/>
      <c r="O83" s="402"/>
      <c r="P83" s="403"/>
      <c r="Q83" s="404"/>
      <c r="R83" s="404"/>
      <c r="S83" s="404"/>
      <c r="T83" s="404"/>
      <c r="U83" s="404"/>
      <c r="V83" s="405"/>
      <c r="W83" s="403"/>
      <c r="X83" s="404"/>
      <c r="Y83" s="404"/>
      <c r="Z83" s="404"/>
      <c r="AA83" s="404"/>
      <c r="AB83" s="404"/>
      <c r="AC83" s="405"/>
      <c r="AD83" s="403"/>
      <c r="AE83" s="404"/>
      <c r="AF83" s="404"/>
      <c r="AG83" s="404"/>
      <c r="AH83" s="404"/>
      <c r="AI83" s="405"/>
      <c r="AK83" s="409"/>
      <c r="AL83" s="410"/>
      <c r="AM83" s="410"/>
      <c r="AN83" s="410"/>
      <c r="AO83" s="410"/>
      <c r="AP83" s="411"/>
    </row>
    <row r="84" spans="1:42" ht="24" customHeight="1" thickBot="1">
      <c r="A84" s="99" t="s">
        <v>61</v>
      </c>
      <c r="B84" s="395"/>
      <c r="C84" s="396"/>
      <c r="D84" s="396"/>
      <c r="E84" s="396"/>
      <c r="F84" s="397"/>
      <c r="G84" s="398" t="str">
        <f t="shared" si="0"/>
        <v/>
      </c>
      <c r="H84" s="399"/>
      <c r="I84" s="400"/>
      <c r="J84" s="401"/>
      <c r="K84" s="401"/>
      <c r="L84" s="401"/>
      <c r="M84" s="401"/>
      <c r="N84" s="401"/>
      <c r="O84" s="402"/>
      <c r="P84" s="403"/>
      <c r="Q84" s="404"/>
      <c r="R84" s="404"/>
      <c r="S84" s="404"/>
      <c r="T84" s="404"/>
      <c r="U84" s="404"/>
      <c r="V84" s="405"/>
      <c r="W84" s="403"/>
      <c r="X84" s="404"/>
      <c r="Y84" s="404"/>
      <c r="Z84" s="404"/>
      <c r="AA84" s="404"/>
      <c r="AB84" s="404"/>
      <c r="AC84" s="405"/>
      <c r="AD84" s="403"/>
      <c r="AE84" s="404"/>
      <c r="AF84" s="404"/>
      <c r="AG84" s="404"/>
      <c r="AH84" s="404"/>
      <c r="AI84" s="405"/>
      <c r="AK84" s="409"/>
      <c r="AL84" s="410"/>
      <c r="AM84" s="410"/>
      <c r="AN84" s="410"/>
      <c r="AO84" s="410"/>
      <c r="AP84" s="411"/>
    </row>
    <row r="85" spans="1:42" ht="24" customHeight="1" thickBot="1">
      <c r="A85" s="99" t="s">
        <v>62</v>
      </c>
      <c r="B85" s="395"/>
      <c r="C85" s="396"/>
      <c r="D85" s="396"/>
      <c r="E85" s="396"/>
      <c r="F85" s="397"/>
      <c r="G85" s="398" t="str">
        <f t="shared" si="0"/>
        <v/>
      </c>
      <c r="H85" s="399"/>
      <c r="I85" s="400"/>
      <c r="J85" s="401"/>
      <c r="K85" s="401"/>
      <c r="L85" s="401"/>
      <c r="M85" s="401"/>
      <c r="N85" s="401"/>
      <c r="O85" s="402"/>
      <c r="P85" s="403"/>
      <c r="Q85" s="404"/>
      <c r="R85" s="404"/>
      <c r="S85" s="404"/>
      <c r="T85" s="404"/>
      <c r="U85" s="404"/>
      <c r="V85" s="405"/>
      <c r="W85" s="403"/>
      <c r="X85" s="404"/>
      <c r="Y85" s="404"/>
      <c r="Z85" s="404"/>
      <c r="AA85" s="404"/>
      <c r="AB85" s="404"/>
      <c r="AC85" s="405"/>
      <c r="AD85" s="403"/>
      <c r="AE85" s="404"/>
      <c r="AF85" s="404"/>
      <c r="AG85" s="404"/>
      <c r="AH85" s="404"/>
      <c r="AI85" s="405"/>
      <c r="AK85" s="409"/>
      <c r="AL85" s="410"/>
      <c r="AM85" s="410"/>
      <c r="AN85" s="410"/>
      <c r="AO85" s="410"/>
      <c r="AP85" s="411"/>
    </row>
    <row r="86" spans="1:42" ht="24" customHeight="1" thickBot="1">
      <c r="A86" s="99" t="s">
        <v>63</v>
      </c>
      <c r="B86" s="395"/>
      <c r="C86" s="396"/>
      <c r="D86" s="396"/>
      <c r="E86" s="396"/>
      <c r="F86" s="397"/>
      <c r="G86" s="398" t="str">
        <f t="shared" si="0"/>
        <v/>
      </c>
      <c r="H86" s="399"/>
      <c r="I86" s="400"/>
      <c r="J86" s="401"/>
      <c r="K86" s="401"/>
      <c r="L86" s="401"/>
      <c r="M86" s="401"/>
      <c r="N86" s="401"/>
      <c r="O86" s="402"/>
      <c r="P86" s="403"/>
      <c r="Q86" s="404"/>
      <c r="R86" s="404"/>
      <c r="S86" s="404"/>
      <c r="T86" s="404"/>
      <c r="U86" s="404"/>
      <c r="V86" s="405"/>
      <c r="W86" s="403"/>
      <c r="X86" s="404"/>
      <c r="Y86" s="404"/>
      <c r="Z86" s="404"/>
      <c r="AA86" s="404"/>
      <c r="AB86" s="404"/>
      <c r="AC86" s="405"/>
      <c r="AD86" s="403"/>
      <c r="AE86" s="404"/>
      <c r="AF86" s="404"/>
      <c r="AG86" s="404"/>
      <c r="AH86" s="404"/>
      <c r="AI86" s="405"/>
      <c r="AK86" s="409"/>
      <c r="AL86" s="410"/>
      <c r="AM86" s="410"/>
      <c r="AN86" s="410"/>
      <c r="AO86" s="410"/>
      <c r="AP86" s="411"/>
    </row>
    <row r="87" spans="1:42" ht="24" customHeight="1" thickBot="1">
      <c r="A87" s="99" t="s">
        <v>36</v>
      </c>
      <c r="B87" s="395"/>
      <c r="C87" s="396"/>
      <c r="D87" s="396"/>
      <c r="E87" s="396"/>
      <c r="F87" s="397"/>
      <c r="G87" s="398" t="str">
        <f t="shared" si="0"/>
        <v/>
      </c>
      <c r="H87" s="399"/>
      <c r="I87" s="400"/>
      <c r="J87" s="401"/>
      <c r="K87" s="401"/>
      <c r="L87" s="401"/>
      <c r="M87" s="401"/>
      <c r="N87" s="401"/>
      <c r="O87" s="402"/>
      <c r="P87" s="403"/>
      <c r="Q87" s="404"/>
      <c r="R87" s="404"/>
      <c r="S87" s="404"/>
      <c r="T87" s="404"/>
      <c r="U87" s="404"/>
      <c r="V87" s="405"/>
      <c r="W87" s="403"/>
      <c r="X87" s="404"/>
      <c r="Y87" s="404"/>
      <c r="Z87" s="404"/>
      <c r="AA87" s="404"/>
      <c r="AB87" s="404"/>
      <c r="AC87" s="405"/>
      <c r="AD87" s="403"/>
      <c r="AE87" s="404"/>
      <c r="AF87" s="404"/>
      <c r="AG87" s="404"/>
      <c r="AH87" s="404"/>
      <c r="AI87" s="405"/>
      <c r="AK87" s="409"/>
      <c r="AL87" s="410"/>
      <c r="AM87" s="410"/>
      <c r="AN87" s="410"/>
      <c r="AO87" s="410"/>
      <c r="AP87" s="411"/>
    </row>
    <row r="88" spans="1:42" ht="24" customHeight="1" thickBot="1">
      <c r="A88" s="99" t="s">
        <v>64</v>
      </c>
      <c r="B88" s="395"/>
      <c r="C88" s="396"/>
      <c r="D88" s="396"/>
      <c r="E88" s="396"/>
      <c r="F88" s="397"/>
      <c r="G88" s="398" t="str">
        <f t="shared" si="0"/>
        <v/>
      </c>
      <c r="H88" s="399"/>
      <c r="I88" s="400"/>
      <c r="J88" s="401"/>
      <c r="K88" s="401"/>
      <c r="L88" s="401"/>
      <c r="M88" s="401"/>
      <c r="N88" s="401"/>
      <c r="O88" s="402"/>
      <c r="P88" s="403"/>
      <c r="Q88" s="404"/>
      <c r="R88" s="404"/>
      <c r="S88" s="404"/>
      <c r="T88" s="404"/>
      <c r="U88" s="404"/>
      <c r="V88" s="405"/>
      <c r="W88" s="403"/>
      <c r="X88" s="404"/>
      <c r="Y88" s="404"/>
      <c r="Z88" s="404"/>
      <c r="AA88" s="404"/>
      <c r="AB88" s="404"/>
      <c r="AC88" s="405"/>
      <c r="AD88" s="403"/>
      <c r="AE88" s="404"/>
      <c r="AF88" s="404"/>
      <c r="AG88" s="404"/>
      <c r="AH88" s="404"/>
      <c r="AI88" s="405"/>
      <c r="AK88" s="409"/>
      <c r="AL88" s="410"/>
      <c r="AM88" s="410"/>
      <c r="AN88" s="410"/>
      <c r="AO88" s="410"/>
      <c r="AP88" s="411"/>
    </row>
    <row r="89" spans="1:42" ht="24" customHeight="1" thickBot="1">
      <c r="A89" s="99" t="s">
        <v>65</v>
      </c>
      <c r="B89" s="395"/>
      <c r="C89" s="396"/>
      <c r="D89" s="396"/>
      <c r="E89" s="396"/>
      <c r="F89" s="397"/>
      <c r="G89" s="398" t="str">
        <f t="shared" si="0"/>
        <v/>
      </c>
      <c r="H89" s="399"/>
      <c r="I89" s="400"/>
      <c r="J89" s="401"/>
      <c r="K89" s="401"/>
      <c r="L89" s="401"/>
      <c r="M89" s="401"/>
      <c r="N89" s="401"/>
      <c r="O89" s="402"/>
      <c r="P89" s="403"/>
      <c r="Q89" s="404"/>
      <c r="R89" s="404"/>
      <c r="S89" s="404"/>
      <c r="T89" s="404"/>
      <c r="U89" s="404"/>
      <c r="V89" s="405"/>
      <c r="W89" s="403"/>
      <c r="X89" s="404"/>
      <c r="Y89" s="404"/>
      <c r="Z89" s="404"/>
      <c r="AA89" s="404"/>
      <c r="AB89" s="404"/>
      <c r="AC89" s="405"/>
      <c r="AD89" s="403"/>
      <c r="AE89" s="404"/>
      <c r="AF89" s="404"/>
      <c r="AG89" s="404"/>
      <c r="AH89" s="404"/>
      <c r="AI89" s="405"/>
      <c r="AK89" s="409"/>
      <c r="AL89" s="410"/>
      <c r="AM89" s="410"/>
      <c r="AN89" s="410"/>
      <c r="AO89" s="410"/>
      <c r="AP89" s="411"/>
    </row>
    <row r="90" spans="1:42" ht="24" customHeight="1" thickBot="1">
      <c r="A90" s="99" t="s">
        <v>66</v>
      </c>
      <c r="B90" s="395"/>
      <c r="C90" s="396"/>
      <c r="D90" s="396"/>
      <c r="E90" s="396"/>
      <c r="F90" s="397"/>
      <c r="G90" s="398" t="str">
        <f t="shared" si="0"/>
        <v/>
      </c>
      <c r="H90" s="399"/>
      <c r="I90" s="400"/>
      <c r="J90" s="401"/>
      <c r="K90" s="401"/>
      <c r="L90" s="401"/>
      <c r="M90" s="401"/>
      <c r="N90" s="401"/>
      <c r="O90" s="402"/>
      <c r="P90" s="403"/>
      <c r="Q90" s="404"/>
      <c r="R90" s="404"/>
      <c r="S90" s="404"/>
      <c r="T90" s="404"/>
      <c r="U90" s="404"/>
      <c r="V90" s="405"/>
      <c r="W90" s="403"/>
      <c r="X90" s="404"/>
      <c r="Y90" s="404"/>
      <c r="Z90" s="404"/>
      <c r="AA90" s="404"/>
      <c r="AB90" s="404"/>
      <c r="AC90" s="405"/>
      <c r="AD90" s="403"/>
      <c r="AE90" s="404"/>
      <c r="AF90" s="404"/>
      <c r="AG90" s="404"/>
      <c r="AH90" s="404"/>
      <c r="AI90" s="405"/>
      <c r="AK90" s="409"/>
      <c r="AL90" s="410"/>
      <c r="AM90" s="410"/>
      <c r="AN90" s="410"/>
      <c r="AO90" s="410"/>
      <c r="AP90" s="411"/>
    </row>
    <row r="91" spans="1:42" ht="24" customHeight="1" thickBot="1">
      <c r="A91" s="99" t="s">
        <v>67</v>
      </c>
      <c r="B91" s="395"/>
      <c r="C91" s="396"/>
      <c r="D91" s="396"/>
      <c r="E91" s="396"/>
      <c r="F91" s="397"/>
      <c r="G91" s="398" t="str">
        <f t="shared" si="0"/>
        <v/>
      </c>
      <c r="H91" s="399"/>
      <c r="I91" s="400"/>
      <c r="J91" s="401"/>
      <c r="K91" s="401"/>
      <c r="L91" s="401"/>
      <c r="M91" s="401"/>
      <c r="N91" s="401"/>
      <c r="O91" s="402"/>
      <c r="P91" s="403"/>
      <c r="Q91" s="404"/>
      <c r="R91" s="404"/>
      <c r="S91" s="404"/>
      <c r="T91" s="404"/>
      <c r="U91" s="404"/>
      <c r="V91" s="405"/>
      <c r="W91" s="403"/>
      <c r="X91" s="404"/>
      <c r="Y91" s="404"/>
      <c r="Z91" s="404"/>
      <c r="AA91" s="404"/>
      <c r="AB91" s="404"/>
      <c r="AC91" s="405"/>
      <c r="AD91" s="403"/>
      <c r="AE91" s="404"/>
      <c r="AF91" s="404"/>
      <c r="AG91" s="404"/>
      <c r="AH91" s="404"/>
      <c r="AI91" s="405"/>
      <c r="AK91" s="409"/>
      <c r="AL91" s="410"/>
      <c r="AM91" s="410"/>
      <c r="AN91" s="410"/>
      <c r="AO91" s="410"/>
      <c r="AP91" s="411"/>
    </row>
    <row r="92" spans="1:42" ht="24" customHeight="1" thickBot="1">
      <c r="A92" s="99" t="s">
        <v>68</v>
      </c>
      <c r="B92" s="395"/>
      <c r="C92" s="396"/>
      <c r="D92" s="396"/>
      <c r="E92" s="396"/>
      <c r="F92" s="397"/>
      <c r="G92" s="398" t="str">
        <f t="shared" si="0"/>
        <v/>
      </c>
      <c r="H92" s="399"/>
      <c r="I92" s="400"/>
      <c r="J92" s="401"/>
      <c r="K92" s="401"/>
      <c r="L92" s="401"/>
      <c r="M92" s="401"/>
      <c r="N92" s="401"/>
      <c r="O92" s="402"/>
      <c r="P92" s="403"/>
      <c r="Q92" s="404"/>
      <c r="R92" s="404"/>
      <c r="S92" s="404"/>
      <c r="T92" s="404"/>
      <c r="U92" s="404"/>
      <c r="V92" s="405"/>
      <c r="W92" s="403"/>
      <c r="X92" s="404"/>
      <c r="Y92" s="404"/>
      <c r="Z92" s="404"/>
      <c r="AA92" s="404"/>
      <c r="AB92" s="404"/>
      <c r="AC92" s="405"/>
      <c r="AD92" s="403"/>
      <c r="AE92" s="404"/>
      <c r="AF92" s="404"/>
      <c r="AG92" s="404"/>
      <c r="AH92" s="404"/>
      <c r="AI92" s="405"/>
      <c r="AK92" s="409"/>
      <c r="AL92" s="410"/>
      <c r="AM92" s="410"/>
      <c r="AN92" s="410"/>
      <c r="AO92" s="410"/>
      <c r="AP92" s="411"/>
    </row>
    <row r="93" spans="1:42" ht="24" customHeight="1" thickBot="1">
      <c r="A93" s="99" t="s">
        <v>69</v>
      </c>
      <c r="B93" s="395"/>
      <c r="C93" s="396"/>
      <c r="D93" s="396"/>
      <c r="E93" s="396"/>
      <c r="F93" s="397"/>
      <c r="G93" s="398" t="str">
        <f t="shared" si="0"/>
        <v/>
      </c>
      <c r="H93" s="399"/>
      <c r="I93" s="400"/>
      <c r="J93" s="401"/>
      <c r="K93" s="401"/>
      <c r="L93" s="401"/>
      <c r="M93" s="401"/>
      <c r="N93" s="401"/>
      <c r="O93" s="402"/>
      <c r="P93" s="403"/>
      <c r="Q93" s="404"/>
      <c r="R93" s="404"/>
      <c r="S93" s="404"/>
      <c r="T93" s="404"/>
      <c r="U93" s="404"/>
      <c r="V93" s="405"/>
      <c r="W93" s="403"/>
      <c r="X93" s="404"/>
      <c r="Y93" s="404"/>
      <c r="Z93" s="404"/>
      <c r="AA93" s="404"/>
      <c r="AB93" s="404"/>
      <c r="AC93" s="405"/>
      <c r="AD93" s="403"/>
      <c r="AE93" s="404"/>
      <c r="AF93" s="404"/>
      <c r="AG93" s="404"/>
      <c r="AH93" s="404"/>
      <c r="AI93" s="405"/>
      <c r="AK93" s="409"/>
      <c r="AL93" s="410"/>
      <c r="AM93" s="410"/>
      <c r="AN93" s="410"/>
      <c r="AO93" s="410"/>
      <c r="AP93" s="411"/>
    </row>
    <row r="94" spans="1:42" ht="24" customHeight="1" thickBot="1">
      <c r="A94" s="99" t="s">
        <v>37</v>
      </c>
      <c r="B94" s="395"/>
      <c r="C94" s="396"/>
      <c r="D94" s="396"/>
      <c r="E94" s="396"/>
      <c r="F94" s="397"/>
      <c r="G94" s="398" t="str">
        <f t="shared" si="0"/>
        <v/>
      </c>
      <c r="H94" s="399"/>
      <c r="I94" s="400"/>
      <c r="J94" s="401"/>
      <c r="K94" s="401"/>
      <c r="L94" s="401"/>
      <c r="M94" s="401"/>
      <c r="N94" s="401"/>
      <c r="O94" s="402"/>
      <c r="P94" s="403"/>
      <c r="Q94" s="404"/>
      <c r="R94" s="404"/>
      <c r="S94" s="404"/>
      <c r="T94" s="404"/>
      <c r="U94" s="404"/>
      <c r="V94" s="405"/>
      <c r="W94" s="403"/>
      <c r="X94" s="404"/>
      <c r="Y94" s="404"/>
      <c r="Z94" s="404"/>
      <c r="AA94" s="404"/>
      <c r="AB94" s="404"/>
      <c r="AC94" s="405"/>
      <c r="AD94" s="403"/>
      <c r="AE94" s="404"/>
      <c r="AF94" s="404"/>
      <c r="AG94" s="404"/>
      <c r="AH94" s="404"/>
      <c r="AI94" s="405"/>
      <c r="AK94" s="409"/>
      <c r="AL94" s="410"/>
      <c r="AM94" s="410"/>
      <c r="AN94" s="410"/>
      <c r="AO94" s="410"/>
      <c r="AP94" s="411"/>
    </row>
    <row r="95" spans="1:42" ht="24" customHeight="1" thickBot="1">
      <c r="A95" s="99" t="s">
        <v>70</v>
      </c>
      <c r="B95" s="395"/>
      <c r="C95" s="396"/>
      <c r="D95" s="396"/>
      <c r="E95" s="396"/>
      <c r="F95" s="397"/>
      <c r="G95" s="398" t="str">
        <f t="shared" si="0"/>
        <v/>
      </c>
      <c r="H95" s="399"/>
      <c r="I95" s="400"/>
      <c r="J95" s="401"/>
      <c r="K95" s="401"/>
      <c r="L95" s="401"/>
      <c r="M95" s="401"/>
      <c r="N95" s="401"/>
      <c r="O95" s="402"/>
      <c r="P95" s="403"/>
      <c r="Q95" s="404"/>
      <c r="R95" s="404"/>
      <c r="S95" s="404"/>
      <c r="T95" s="404"/>
      <c r="U95" s="404"/>
      <c r="V95" s="405"/>
      <c r="W95" s="403"/>
      <c r="X95" s="404"/>
      <c r="Y95" s="404"/>
      <c r="Z95" s="404"/>
      <c r="AA95" s="404"/>
      <c r="AB95" s="404"/>
      <c r="AC95" s="405"/>
      <c r="AD95" s="403"/>
      <c r="AE95" s="404"/>
      <c r="AF95" s="404"/>
      <c r="AG95" s="404"/>
      <c r="AH95" s="404"/>
      <c r="AI95" s="405"/>
      <c r="AK95" s="409"/>
      <c r="AL95" s="410"/>
      <c r="AM95" s="410"/>
      <c r="AN95" s="410"/>
      <c r="AO95" s="410"/>
      <c r="AP95" s="411"/>
    </row>
    <row r="96" spans="1:42" ht="24" customHeight="1" thickBot="1">
      <c r="A96" s="99" t="s">
        <v>72</v>
      </c>
      <c r="B96" s="395"/>
      <c r="C96" s="396"/>
      <c r="D96" s="396"/>
      <c r="E96" s="396"/>
      <c r="F96" s="397"/>
      <c r="G96" s="398" t="str">
        <f t="shared" si="0"/>
        <v/>
      </c>
      <c r="H96" s="399"/>
      <c r="I96" s="400"/>
      <c r="J96" s="401"/>
      <c r="K96" s="401"/>
      <c r="L96" s="401"/>
      <c r="M96" s="401"/>
      <c r="N96" s="401"/>
      <c r="O96" s="402"/>
      <c r="P96" s="403"/>
      <c r="Q96" s="404"/>
      <c r="R96" s="404"/>
      <c r="S96" s="404"/>
      <c r="T96" s="404"/>
      <c r="U96" s="404"/>
      <c r="V96" s="405"/>
      <c r="W96" s="403"/>
      <c r="X96" s="404"/>
      <c r="Y96" s="404"/>
      <c r="Z96" s="404"/>
      <c r="AA96" s="404"/>
      <c r="AB96" s="404"/>
      <c r="AC96" s="405"/>
      <c r="AD96" s="403"/>
      <c r="AE96" s="404"/>
      <c r="AF96" s="404"/>
      <c r="AG96" s="404"/>
      <c r="AH96" s="404"/>
      <c r="AI96" s="405"/>
      <c r="AK96" s="409"/>
      <c r="AL96" s="410"/>
      <c r="AM96" s="410"/>
      <c r="AN96" s="410"/>
      <c r="AO96" s="410"/>
      <c r="AP96" s="411"/>
    </row>
    <row r="97" spans="1:42" ht="24" customHeight="1" thickBot="1">
      <c r="A97" s="99" t="s">
        <v>73</v>
      </c>
      <c r="B97" s="395"/>
      <c r="C97" s="396"/>
      <c r="D97" s="396"/>
      <c r="E97" s="396"/>
      <c r="F97" s="397"/>
      <c r="G97" s="398" t="str">
        <f t="shared" si="0"/>
        <v/>
      </c>
      <c r="H97" s="399"/>
      <c r="I97" s="400"/>
      <c r="J97" s="401"/>
      <c r="K97" s="401"/>
      <c r="L97" s="401"/>
      <c r="M97" s="401"/>
      <c r="N97" s="401"/>
      <c r="O97" s="402"/>
      <c r="P97" s="403"/>
      <c r="Q97" s="404"/>
      <c r="R97" s="404"/>
      <c r="S97" s="404"/>
      <c r="T97" s="404"/>
      <c r="U97" s="404"/>
      <c r="V97" s="405"/>
      <c r="W97" s="403"/>
      <c r="X97" s="404"/>
      <c r="Y97" s="404"/>
      <c r="Z97" s="404"/>
      <c r="AA97" s="404"/>
      <c r="AB97" s="404"/>
      <c r="AC97" s="405"/>
      <c r="AD97" s="403"/>
      <c r="AE97" s="404"/>
      <c r="AF97" s="404"/>
      <c r="AG97" s="404"/>
      <c r="AH97" s="404"/>
      <c r="AI97" s="405"/>
      <c r="AK97" s="409"/>
      <c r="AL97" s="410"/>
      <c r="AM97" s="410"/>
      <c r="AN97" s="410"/>
      <c r="AO97" s="410"/>
      <c r="AP97" s="411"/>
    </row>
    <row r="98" spans="1:42" ht="24" customHeight="1" thickBot="1">
      <c r="A98" s="99" t="s">
        <v>74</v>
      </c>
      <c r="B98" s="395"/>
      <c r="C98" s="396"/>
      <c r="D98" s="396"/>
      <c r="E98" s="396"/>
      <c r="F98" s="397"/>
      <c r="G98" s="398" t="str">
        <f t="shared" si="0"/>
        <v/>
      </c>
      <c r="H98" s="399"/>
      <c r="I98" s="400"/>
      <c r="J98" s="401"/>
      <c r="K98" s="401"/>
      <c r="L98" s="401"/>
      <c r="M98" s="401"/>
      <c r="N98" s="401"/>
      <c r="O98" s="402"/>
      <c r="P98" s="403"/>
      <c r="Q98" s="404"/>
      <c r="R98" s="404"/>
      <c r="S98" s="404"/>
      <c r="T98" s="404"/>
      <c r="U98" s="404"/>
      <c r="V98" s="405"/>
      <c r="W98" s="403"/>
      <c r="X98" s="404"/>
      <c r="Y98" s="404"/>
      <c r="Z98" s="404"/>
      <c r="AA98" s="404"/>
      <c r="AB98" s="404"/>
      <c r="AC98" s="405"/>
      <c r="AD98" s="403"/>
      <c r="AE98" s="404"/>
      <c r="AF98" s="404"/>
      <c r="AG98" s="404"/>
      <c r="AH98" s="404"/>
      <c r="AI98" s="405"/>
      <c r="AK98" s="409"/>
      <c r="AL98" s="410"/>
      <c r="AM98" s="410"/>
      <c r="AN98" s="410"/>
      <c r="AO98" s="410"/>
      <c r="AP98" s="411"/>
    </row>
    <row r="99" spans="1:42" ht="24" customHeight="1" thickBot="1">
      <c r="A99" s="99" t="s">
        <v>75</v>
      </c>
      <c r="B99" s="395"/>
      <c r="C99" s="396"/>
      <c r="D99" s="396"/>
      <c r="E99" s="396"/>
      <c r="F99" s="397"/>
      <c r="G99" s="398" t="str">
        <f t="shared" si="0"/>
        <v/>
      </c>
      <c r="H99" s="399"/>
      <c r="I99" s="400"/>
      <c r="J99" s="401"/>
      <c r="K99" s="401"/>
      <c r="L99" s="401"/>
      <c r="M99" s="401"/>
      <c r="N99" s="401"/>
      <c r="O99" s="402"/>
      <c r="P99" s="403"/>
      <c r="Q99" s="404"/>
      <c r="R99" s="404"/>
      <c r="S99" s="404"/>
      <c r="T99" s="404"/>
      <c r="U99" s="404"/>
      <c r="V99" s="405"/>
      <c r="W99" s="403"/>
      <c r="X99" s="404"/>
      <c r="Y99" s="404"/>
      <c r="Z99" s="404"/>
      <c r="AA99" s="404"/>
      <c r="AB99" s="404"/>
      <c r="AC99" s="405"/>
      <c r="AD99" s="403"/>
      <c r="AE99" s="404"/>
      <c r="AF99" s="404"/>
      <c r="AG99" s="404"/>
      <c r="AH99" s="404"/>
      <c r="AI99" s="405"/>
      <c r="AK99" s="409"/>
      <c r="AL99" s="410"/>
      <c r="AM99" s="410"/>
      <c r="AN99" s="410"/>
      <c r="AO99" s="410"/>
      <c r="AP99" s="411"/>
    </row>
    <row r="100" spans="1:42" ht="24" customHeight="1" thickBot="1">
      <c r="A100" s="99" t="s">
        <v>76</v>
      </c>
      <c r="B100" s="395"/>
      <c r="C100" s="396"/>
      <c r="D100" s="396"/>
      <c r="E100" s="396"/>
      <c r="F100" s="397"/>
      <c r="G100" s="398" t="str">
        <f t="shared" si="0"/>
        <v/>
      </c>
      <c r="H100" s="399"/>
      <c r="I100" s="400"/>
      <c r="J100" s="401"/>
      <c r="K100" s="401"/>
      <c r="L100" s="401"/>
      <c r="M100" s="401"/>
      <c r="N100" s="401"/>
      <c r="O100" s="402"/>
      <c r="P100" s="403"/>
      <c r="Q100" s="404"/>
      <c r="R100" s="404"/>
      <c r="S100" s="404"/>
      <c r="T100" s="404"/>
      <c r="U100" s="404"/>
      <c r="V100" s="405"/>
      <c r="W100" s="403"/>
      <c r="X100" s="404"/>
      <c r="Y100" s="404"/>
      <c r="Z100" s="404"/>
      <c r="AA100" s="404"/>
      <c r="AB100" s="404"/>
      <c r="AC100" s="405"/>
      <c r="AD100" s="403"/>
      <c r="AE100" s="404"/>
      <c r="AF100" s="404"/>
      <c r="AG100" s="404"/>
      <c r="AH100" s="404"/>
      <c r="AI100" s="405"/>
      <c r="AK100" s="409"/>
      <c r="AL100" s="410"/>
      <c r="AM100" s="410"/>
      <c r="AN100" s="410"/>
      <c r="AO100" s="410"/>
      <c r="AP100" s="411"/>
    </row>
    <row r="101" spans="1:42" ht="24" customHeight="1" thickBot="1">
      <c r="A101" s="99" t="s">
        <v>77</v>
      </c>
      <c r="B101" s="395"/>
      <c r="C101" s="396"/>
      <c r="D101" s="396"/>
      <c r="E101" s="396"/>
      <c r="F101" s="397"/>
      <c r="G101" s="398" t="str">
        <f t="shared" si="0"/>
        <v/>
      </c>
      <c r="H101" s="399"/>
      <c r="I101" s="400"/>
      <c r="J101" s="401"/>
      <c r="K101" s="401"/>
      <c r="L101" s="401"/>
      <c r="M101" s="401"/>
      <c r="N101" s="401"/>
      <c r="O101" s="402"/>
      <c r="P101" s="403"/>
      <c r="Q101" s="404"/>
      <c r="R101" s="404"/>
      <c r="S101" s="404"/>
      <c r="T101" s="404"/>
      <c r="U101" s="404"/>
      <c r="V101" s="405"/>
      <c r="W101" s="403"/>
      <c r="X101" s="404"/>
      <c r="Y101" s="404"/>
      <c r="Z101" s="404"/>
      <c r="AA101" s="404"/>
      <c r="AB101" s="404"/>
      <c r="AC101" s="405"/>
      <c r="AD101" s="403"/>
      <c r="AE101" s="404"/>
      <c r="AF101" s="404"/>
      <c r="AG101" s="404"/>
      <c r="AH101" s="404"/>
      <c r="AI101" s="405"/>
      <c r="AK101" s="409"/>
      <c r="AL101" s="410"/>
      <c r="AM101" s="410"/>
      <c r="AN101" s="410"/>
      <c r="AO101" s="410"/>
      <c r="AP101" s="411"/>
    </row>
    <row r="102" spans="1:42" ht="24" customHeight="1" thickBot="1">
      <c r="A102" s="99" t="s">
        <v>78</v>
      </c>
      <c r="B102" s="395"/>
      <c r="C102" s="396"/>
      <c r="D102" s="396"/>
      <c r="E102" s="396"/>
      <c r="F102" s="397"/>
      <c r="G102" s="398" t="str">
        <f t="shared" si="0"/>
        <v/>
      </c>
      <c r="H102" s="399"/>
      <c r="I102" s="400"/>
      <c r="J102" s="401"/>
      <c r="K102" s="401"/>
      <c r="L102" s="401"/>
      <c r="M102" s="401"/>
      <c r="N102" s="401"/>
      <c r="O102" s="402"/>
      <c r="P102" s="403"/>
      <c r="Q102" s="404"/>
      <c r="R102" s="404"/>
      <c r="S102" s="404"/>
      <c r="T102" s="404"/>
      <c r="U102" s="404"/>
      <c r="V102" s="405"/>
      <c r="W102" s="403"/>
      <c r="X102" s="404"/>
      <c r="Y102" s="404"/>
      <c r="Z102" s="404"/>
      <c r="AA102" s="404"/>
      <c r="AB102" s="404"/>
      <c r="AC102" s="405"/>
      <c r="AD102" s="403"/>
      <c r="AE102" s="404"/>
      <c r="AF102" s="404"/>
      <c r="AG102" s="404"/>
      <c r="AH102" s="404"/>
      <c r="AI102" s="405"/>
      <c r="AK102" s="409"/>
      <c r="AL102" s="410"/>
      <c r="AM102" s="410"/>
      <c r="AN102" s="410"/>
      <c r="AO102" s="410"/>
      <c r="AP102" s="411"/>
    </row>
    <row r="103" spans="1:42" ht="24" customHeight="1" thickBot="1">
      <c r="A103" s="99" t="s">
        <v>79</v>
      </c>
      <c r="B103" s="395"/>
      <c r="C103" s="396"/>
      <c r="D103" s="396"/>
      <c r="E103" s="396"/>
      <c r="F103" s="397"/>
      <c r="G103" s="398" t="str">
        <f t="shared" si="0"/>
        <v/>
      </c>
      <c r="H103" s="399"/>
      <c r="I103" s="400"/>
      <c r="J103" s="401"/>
      <c r="K103" s="401"/>
      <c r="L103" s="401"/>
      <c r="M103" s="401"/>
      <c r="N103" s="401"/>
      <c r="O103" s="402"/>
      <c r="P103" s="403"/>
      <c r="Q103" s="404"/>
      <c r="R103" s="404"/>
      <c r="S103" s="404"/>
      <c r="T103" s="404"/>
      <c r="U103" s="404"/>
      <c r="V103" s="405"/>
      <c r="W103" s="403"/>
      <c r="X103" s="404"/>
      <c r="Y103" s="404"/>
      <c r="Z103" s="404"/>
      <c r="AA103" s="404"/>
      <c r="AB103" s="404"/>
      <c r="AC103" s="405"/>
      <c r="AD103" s="403"/>
      <c r="AE103" s="404"/>
      <c r="AF103" s="404"/>
      <c r="AG103" s="404"/>
      <c r="AH103" s="404"/>
      <c r="AI103" s="405"/>
      <c r="AK103" s="409"/>
      <c r="AL103" s="410"/>
      <c r="AM103" s="410"/>
      <c r="AN103" s="410"/>
      <c r="AO103" s="410"/>
      <c r="AP103" s="411"/>
    </row>
    <row r="104" spans="1:42" ht="24" customHeight="1" thickBot="1">
      <c r="A104" s="99" t="s">
        <v>80</v>
      </c>
      <c r="B104" s="395"/>
      <c r="C104" s="396"/>
      <c r="D104" s="396"/>
      <c r="E104" s="396"/>
      <c r="F104" s="397"/>
      <c r="G104" s="398" t="str">
        <f t="shared" si="0"/>
        <v/>
      </c>
      <c r="H104" s="399"/>
      <c r="I104" s="400"/>
      <c r="J104" s="401"/>
      <c r="K104" s="401"/>
      <c r="L104" s="401"/>
      <c r="M104" s="401"/>
      <c r="N104" s="401"/>
      <c r="O104" s="402"/>
      <c r="P104" s="403"/>
      <c r="Q104" s="404"/>
      <c r="R104" s="404"/>
      <c r="S104" s="404"/>
      <c r="T104" s="404"/>
      <c r="U104" s="404"/>
      <c r="V104" s="405"/>
      <c r="W104" s="403"/>
      <c r="X104" s="404"/>
      <c r="Y104" s="404"/>
      <c r="Z104" s="404"/>
      <c r="AA104" s="404"/>
      <c r="AB104" s="404"/>
      <c r="AC104" s="405"/>
      <c r="AD104" s="403"/>
      <c r="AE104" s="404"/>
      <c r="AF104" s="404"/>
      <c r="AG104" s="404"/>
      <c r="AH104" s="404"/>
      <c r="AI104" s="405"/>
      <c r="AK104" s="409"/>
      <c r="AL104" s="410"/>
      <c r="AM104" s="410"/>
      <c r="AN104" s="410"/>
      <c r="AO104" s="410"/>
      <c r="AP104" s="411"/>
    </row>
    <row r="105" spans="1:42" ht="24" customHeight="1" thickBot="1">
      <c r="A105" s="99" t="s">
        <v>81</v>
      </c>
      <c r="B105" s="395"/>
      <c r="C105" s="396"/>
      <c r="D105" s="396"/>
      <c r="E105" s="396"/>
      <c r="F105" s="397"/>
      <c r="G105" s="398" t="str">
        <f t="shared" si="0"/>
        <v/>
      </c>
      <c r="H105" s="399"/>
      <c r="I105" s="400"/>
      <c r="J105" s="401"/>
      <c r="K105" s="401"/>
      <c r="L105" s="401"/>
      <c r="M105" s="401"/>
      <c r="N105" s="401"/>
      <c r="O105" s="402"/>
      <c r="P105" s="403"/>
      <c r="Q105" s="404"/>
      <c r="R105" s="404"/>
      <c r="S105" s="404"/>
      <c r="T105" s="404"/>
      <c r="U105" s="404"/>
      <c r="V105" s="405"/>
      <c r="W105" s="403"/>
      <c r="X105" s="404"/>
      <c r="Y105" s="404"/>
      <c r="Z105" s="404"/>
      <c r="AA105" s="404"/>
      <c r="AB105" s="404"/>
      <c r="AC105" s="405"/>
      <c r="AD105" s="403"/>
      <c r="AE105" s="404"/>
      <c r="AF105" s="404"/>
      <c r="AG105" s="404"/>
      <c r="AH105" s="404"/>
      <c r="AI105" s="405"/>
      <c r="AK105" s="409"/>
      <c r="AL105" s="410"/>
      <c r="AM105" s="410"/>
      <c r="AN105" s="410"/>
      <c r="AO105" s="410"/>
      <c r="AP105" s="411"/>
    </row>
    <row r="106" spans="1:42" ht="24" customHeight="1" thickBot="1">
      <c r="A106" s="99" t="s">
        <v>71</v>
      </c>
      <c r="B106" s="395"/>
      <c r="C106" s="396"/>
      <c r="D106" s="396"/>
      <c r="E106" s="396"/>
      <c r="F106" s="397"/>
      <c r="G106" s="398" t="str">
        <f t="shared" si="0"/>
        <v/>
      </c>
      <c r="H106" s="399"/>
      <c r="I106" s="400"/>
      <c r="J106" s="401"/>
      <c r="K106" s="401"/>
      <c r="L106" s="401"/>
      <c r="M106" s="401"/>
      <c r="N106" s="401"/>
      <c r="O106" s="402"/>
      <c r="P106" s="403"/>
      <c r="Q106" s="404"/>
      <c r="R106" s="404"/>
      <c r="S106" s="404"/>
      <c r="T106" s="404"/>
      <c r="U106" s="404"/>
      <c r="V106" s="405"/>
      <c r="W106" s="403"/>
      <c r="X106" s="404"/>
      <c r="Y106" s="404"/>
      <c r="Z106" s="404"/>
      <c r="AA106" s="404"/>
      <c r="AB106" s="404"/>
      <c r="AC106" s="405"/>
      <c r="AD106" s="403"/>
      <c r="AE106" s="404"/>
      <c r="AF106" s="404"/>
      <c r="AG106" s="404"/>
      <c r="AH106" s="404"/>
      <c r="AI106" s="405"/>
      <c r="AK106" s="409"/>
      <c r="AL106" s="410"/>
      <c r="AM106" s="410"/>
      <c r="AN106" s="410"/>
      <c r="AO106" s="410"/>
      <c r="AP106" s="411"/>
    </row>
    <row r="107" spans="1:42" ht="24" customHeight="1" thickBot="1">
      <c r="A107" s="99" t="s">
        <v>82</v>
      </c>
      <c r="B107" s="395"/>
      <c r="C107" s="396"/>
      <c r="D107" s="396"/>
      <c r="E107" s="396"/>
      <c r="F107" s="397"/>
      <c r="G107" s="398" t="str">
        <f t="shared" si="0"/>
        <v/>
      </c>
      <c r="H107" s="399"/>
      <c r="I107" s="400"/>
      <c r="J107" s="401"/>
      <c r="K107" s="401"/>
      <c r="L107" s="401"/>
      <c r="M107" s="401"/>
      <c r="N107" s="401"/>
      <c r="O107" s="402"/>
      <c r="P107" s="403"/>
      <c r="Q107" s="404"/>
      <c r="R107" s="404"/>
      <c r="S107" s="404"/>
      <c r="T107" s="404"/>
      <c r="U107" s="404"/>
      <c r="V107" s="405"/>
      <c r="W107" s="403"/>
      <c r="X107" s="404"/>
      <c r="Y107" s="404"/>
      <c r="Z107" s="404"/>
      <c r="AA107" s="404"/>
      <c r="AB107" s="404"/>
      <c r="AC107" s="405"/>
      <c r="AD107" s="403"/>
      <c r="AE107" s="404"/>
      <c r="AF107" s="404"/>
      <c r="AG107" s="404"/>
      <c r="AH107" s="404"/>
      <c r="AI107" s="405"/>
      <c r="AK107" s="409"/>
      <c r="AL107" s="410"/>
      <c r="AM107" s="410"/>
      <c r="AN107" s="410"/>
      <c r="AO107" s="410"/>
      <c r="AP107" s="411"/>
    </row>
    <row r="108" spans="1:42" ht="24" customHeight="1" thickBot="1">
      <c r="A108" s="99" t="s">
        <v>83</v>
      </c>
      <c r="B108" s="395"/>
      <c r="C108" s="396"/>
      <c r="D108" s="396"/>
      <c r="E108" s="396"/>
      <c r="F108" s="397"/>
      <c r="G108" s="398" t="str">
        <f t="shared" si="0"/>
        <v/>
      </c>
      <c r="H108" s="399"/>
      <c r="I108" s="400"/>
      <c r="J108" s="401"/>
      <c r="K108" s="401"/>
      <c r="L108" s="401"/>
      <c r="M108" s="401"/>
      <c r="N108" s="401"/>
      <c r="O108" s="402"/>
      <c r="P108" s="403"/>
      <c r="Q108" s="404"/>
      <c r="R108" s="404"/>
      <c r="S108" s="404"/>
      <c r="T108" s="404"/>
      <c r="U108" s="404"/>
      <c r="V108" s="405"/>
      <c r="W108" s="403"/>
      <c r="X108" s="404"/>
      <c r="Y108" s="404"/>
      <c r="Z108" s="404"/>
      <c r="AA108" s="404"/>
      <c r="AB108" s="404"/>
      <c r="AC108" s="405"/>
      <c r="AD108" s="403"/>
      <c r="AE108" s="404"/>
      <c r="AF108" s="404"/>
      <c r="AG108" s="404"/>
      <c r="AH108" s="404"/>
      <c r="AI108" s="405"/>
      <c r="AK108" s="409"/>
      <c r="AL108" s="410"/>
      <c r="AM108" s="410"/>
      <c r="AN108" s="410"/>
      <c r="AO108" s="410"/>
      <c r="AP108" s="411"/>
    </row>
    <row r="109" spans="1:42" ht="24" customHeight="1" thickBot="1">
      <c r="A109" s="99" t="s">
        <v>84</v>
      </c>
      <c r="B109" s="395"/>
      <c r="C109" s="396"/>
      <c r="D109" s="396"/>
      <c r="E109" s="396"/>
      <c r="F109" s="397"/>
      <c r="G109" s="398" t="str">
        <f t="shared" si="0"/>
        <v/>
      </c>
      <c r="H109" s="399"/>
      <c r="I109" s="400"/>
      <c r="J109" s="401"/>
      <c r="K109" s="401"/>
      <c r="L109" s="401"/>
      <c r="M109" s="401"/>
      <c r="N109" s="401"/>
      <c r="O109" s="402"/>
      <c r="P109" s="403"/>
      <c r="Q109" s="404"/>
      <c r="R109" s="404"/>
      <c r="S109" s="404"/>
      <c r="T109" s="404"/>
      <c r="U109" s="404"/>
      <c r="V109" s="405"/>
      <c r="W109" s="403"/>
      <c r="X109" s="404"/>
      <c r="Y109" s="404"/>
      <c r="Z109" s="404"/>
      <c r="AA109" s="404"/>
      <c r="AB109" s="404"/>
      <c r="AC109" s="405"/>
      <c r="AD109" s="403"/>
      <c r="AE109" s="404"/>
      <c r="AF109" s="404"/>
      <c r="AG109" s="404"/>
      <c r="AH109" s="404"/>
      <c r="AI109" s="405"/>
      <c r="AK109" s="409"/>
      <c r="AL109" s="410"/>
      <c r="AM109" s="410"/>
      <c r="AN109" s="410"/>
      <c r="AO109" s="410"/>
      <c r="AP109" s="411"/>
    </row>
    <row r="110" spans="1:42" ht="24" customHeight="1" thickBot="1">
      <c r="A110" s="99" t="s">
        <v>85</v>
      </c>
      <c r="B110" s="395"/>
      <c r="C110" s="396"/>
      <c r="D110" s="396"/>
      <c r="E110" s="396"/>
      <c r="F110" s="397"/>
      <c r="G110" s="398" t="str">
        <f t="shared" si="0"/>
        <v/>
      </c>
      <c r="H110" s="399"/>
      <c r="I110" s="400"/>
      <c r="J110" s="401"/>
      <c r="K110" s="401"/>
      <c r="L110" s="401"/>
      <c r="M110" s="401"/>
      <c r="N110" s="401"/>
      <c r="O110" s="402"/>
      <c r="P110" s="403"/>
      <c r="Q110" s="404"/>
      <c r="R110" s="404"/>
      <c r="S110" s="404"/>
      <c r="T110" s="404"/>
      <c r="U110" s="404"/>
      <c r="V110" s="405"/>
      <c r="W110" s="403"/>
      <c r="X110" s="404"/>
      <c r="Y110" s="404"/>
      <c r="Z110" s="404"/>
      <c r="AA110" s="404"/>
      <c r="AB110" s="404"/>
      <c r="AC110" s="405"/>
      <c r="AD110" s="403"/>
      <c r="AE110" s="404"/>
      <c r="AF110" s="404"/>
      <c r="AG110" s="404"/>
      <c r="AH110" s="404"/>
      <c r="AI110" s="405"/>
      <c r="AK110" s="409"/>
      <c r="AL110" s="410"/>
      <c r="AM110" s="410"/>
      <c r="AN110" s="410"/>
      <c r="AO110" s="410"/>
      <c r="AP110" s="411"/>
    </row>
    <row r="111" spans="1:42" ht="24" customHeight="1" thickBot="1">
      <c r="A111" s="99" t="s">
        <v>86</v>
      </c>
      <c r="B111" s="395"/>
      <c r="C111" s="396"/>
      <c r="D111" s="396"/>
      <c r="E111" s="396"/>
      <c r="F111" s="397"/>
      <c r="G111" s="398" t="str">
        <f t="shared" ref="G111:G145" si="1">IF(ISTEXT(B111),$B$30,"")</f>
        <v/>
      </c>
      <c r="H111" s="399"/>
      <c r="I111" s="400"/>
      <c r="J111" s="401"/>
      <c r="K111" s="401"/>
      <c r="L111" s="401"/>
      <c r="M111" s="401"/>
      <c r="N111" s="401"/>
      <c r="O111" s="402"/>
      <c r="P111" s="403"/>
      <c r="Q111" s="404"/>
      <c r="R111" s="404"/>
      <c r="S111" s="404"/>
      <c r="T111" s="404"/>
      <c r="U111" s="404"/>
      <c r="V111" s="405"/>
      <c r="W111" s="403"/>
      <c r="X111" s="404"/>
      <c r="Y111" s="404"/>
      <c r="Z111" s="404"/>
      <c r="AA111" s="404"/>
      <c r="AB111" s="404"/>
      <c r="AC111" s="405"/>
      <c r="AD111" s="403"/>
      <c r="AE111" s="404"/>
      <c r="AF111" s="404"/>
      <c r="AG111" s="404"/>
      <c r="AH111" s="404"/>
      <c r="AI111" s="405"/>
      <c r="AK111" s="409"/>
      <c r="AL111" s="410"/>
      <c r="AM111" s="410"/>
      <c r="AN111" s="410"/>
      <c r="AO111" s="410"/>
      <c r="AP111" s="411"/>
    </row>
    <row r="112" spans="1:42" ht="24" customHeight="1" thickBot="1">
      <c r="A112" s="99" t="s">
        <v>87</v>
      </c>
      <c r="B112" s="395"/>
      <c r="C112" s="396"/>
      <c r="D112" s="396"/>
      <c r="E112" s="396"/>
      <c r="F112" s="397"/>
      <c r="G112" s="398" t="str">
        <f t="shared" si="1"/>
        <v/>
      </c>
      <c r="H112" s="399"/>
      <c r="I112" s="400"/>
      <c r="J112" s="401"/>
      <c r="K112" s="401"/>
      <c r="L112" s="401"/>
      <c r="M112" s="401"/>
      <c r="N112" s="401"/>
      <c r="O112" s="402"/>
      <c r="P112" s="403"/>
      <c r="Q112" s="404"/>
      <c r="R112" s="404"/>
      <c r="S112" s="404"/>
      <c r="T112" s="404"/>
      <c r="U112" s="404"/>
      <c r="V112" s="405"/>
      <c r="W112" s="403"/>
      <c r="X112" s="404"/>
      <c r="Y112" s="404"/>
      <c r="Z112" s="404"/>
      <c r="AA112" s="404"/>
      <c r="AB112" s="404"/>
      <c r="AC112" s="405"/>
      <c r="AD112" s="403"/>
      <c r="AE112" s="404"/>
      <c r="AF112" s="404"/>
      <c r="AG112" s="404"/>
      <c r="AH112" s="404"/>
      <c r="AI112" s="405"/>
      <c r="AK112" s="409"/>
      <c r="AL112" s="410"/>
      <c r="AM112" s="410"/>
      <c r="AN112" s="410"/>
      <c r="AO112" s="410"/>
      <c r="AP112" s="411"/>
    </row>
    <row r="113" spans="1:42" ht="24" customHeight="1" thickBot="1">
      <c r="A113" s="99" t="s">
        <v>88</v>
      </c>
      <c r="B113" s="395"/>
      <c r="C113" s="396"/>
      <c r="D113" s="396"/>
      <c r="E113" s="396"/>
      <c r="F113" s="397"/>
      <c r="G113" s="398" t="str">
        <f t="shared" si="1"/>
        <v/>
      </c>
      <c r="H113" s="399"/>
      <c r="I113" s="400"/>
      <c r="J113" s="401"/>
      <c r="K113" s="401"/>
      <c r="L113" s="401"/>
      <c r="M113" s="401"/>
      <c r="N113" s="401"/>
      <c r="O113" s="402"/>
      <c r="P113" s="403"/>
      <c r="Q113" s="404"/>
      <c r="R113" s="404"/>
      <c r="S113" s="404"/>
      <c r="T113" s="404"/>
      <c r="U113" s="404"/>
      <c r="V113" s="405"/>
      <c r="W113" s="403"/>
      <c r="X113" s="404"/>
      <c r="Y113" s="404"/>
      <c r="Z113" s="404"/>
      <c r="AA113" s="404"/>
      <c r="AB113" s="404"/>
      <c r="AC113" s="405"/>
      <c r="AD113" s="403"/>
      <c r="AE113" s="404"/>
      <c r="AF113" s="404"/>
      <c r="AG113" s="404"/>
      <c r="AH113" s="404"/>
      <c r="AI113" s="405"/>
      <c r="AK113" s="409"/>
      <c r="AL113" s="410"/>
      <c r="AM113" s="410"/>
      <c r="AN113" s="410"/>
      <c r="AO113" s="410"/>
      <c r="AP113" s="411"/>
    </row>
    <row r="114" spans="1:42" ht="24" customHeight="1" thickBot="1">
      <c r="A114" s="99" t="s">
        <v>89</v>
      </c>
      <c r="B114" s="395"/>
      <c r="C114" s="396"/>
      <c r="D114" s="396"/>
      <c r="E114" s="396"/>
      <c r="F114" s="397"/>
      <c r="G114" s="398" t="str">
        <f t="shared" si="1"/>
        <v/>
      </c>
      <c r="H114" s="399"/>
      <c r="I114" s="400"/>
      <c r="J114" s="401"/>
      <c r="K114" s="401"/>
      <c r="L114" s="401"/>
      <c r="M114" s="401"/>
      <c r="N114" s="401"/>
      <c r="O114" s="402"/>
      <c r="P114" s="403"/>
      <c r="Q114" s="404"/>
      <c r="R114" s="404"/>
      <c r="S114" s="404"/>
      <c r="T114" s="404"/>
      <c r="U114" s="404"/>
      <c r="V114" s="405"/>
      <c r="W114" s="403"/>
      <c r="X114" s="404"/>
      <c r="Y114" s="404"/>
      <c r="Z114" s="404"/>
      <c r="AA114" s="404"/>
      <c r="AB114" s="404"/>
      <c r="AC114" s="405"/>
      <c r="AD114" s="403"/>
      <c r="AE114" s="404"/>
      <c r="AF114" s="404"/>
      <c r="AG114" s="404"/>
      <c r="AH114" s="404"/>
      <c r="AI114" s="405"/>
      <c r="AK114" s="409"/>
      <c r="AL114" s="410"/>
      <c r="AM114" s="410"/>
      <c r="AN114" s="410"/>
      <c r="AO114" s="410"/>
      <c r="AP114" s="411"/>
    </row>
    <row r="115" spans="1:42" ht="24" customHeight="1" thickBot="1">
      <c r="A115" s="99" t="s">
        <v>90</v>
      </c>
      <c r="B115" s="395"/>
      <c r="C115" s="396"/>
      <c r="D115" s="396"/>
      <c r="E115" s="396"/>
      <c r="F115" s="397"/>
      <c r="G115" s="398" t="str">
        <f t="shared" si="1"/>
        <v/>
      </c>
      <c r="H115" s="399"/>
      <c r="I115" s="400"/>
      <c r="J115" s="401"/>
      <c r="K115" s="401"/>
      <c r="L115" s="401"/>
      <c r="M115" s="401"/>
      <c r="N115" s="401"/>
      <c r="O115" s="402"/>
      <c r="P115" s="403"/>
      <c r="Q115" s="404"/>
      <c r="R115" s="404"/>
      <c r="S115" s="404"/>
      <c r="T115" s="404"/>
      <c r="U115" s="404"/>
      <c r="V115" s="405"/>
      <c r="W115" s="403"/>
      <c r="X115" s="404"/>
      <c r="Y115" s="404"/>
      <c r="Z115" s="404"/>
      <c r="AA115" s="404"/>
      <c r="AB115" s="404"/>
      <c r="AC115" s="405"/>
      <c r="AD115" s="403"/>
      <c r="AE115" s="404"/>
      <c r="AF115" s="404"/>
      <c r="AG115" s="404"/>
      <c r="AH115" s="404"/>
      <c r="AI115" s="405"/>
      <c r="AK115" s="409"/>
      <c r="AL115" s="410"/>
      <c r="AM115" s="410"/>
      <c r="AN115" s="410"/>
      <c r="AO115" s="410"/>
      <c r="AP115" s="411"/>
    </row>
    <row r="116" spans="1:42" ht="24" customHeight="1" thickBot="1">
      <c r="A116" s="99" t="s">
        <v>107</v>
      </c>
      <c r="B116" s="395"/>
      <c r="C116" s="396"/>
      <c r="D116" s="396"/>
      <c r="E116" s="396"/>
      <c r="F116" s="397"/>
      <c r="G116" s="398" t="str">
        <f t="shared" si="1"/>
        <v/>
      </c>
      <c r="H116" s="399"/>
      <c r="I116" s="400"/>
      <c r="J116" s="401"/>
      <c r="K116" s="401"/>
      <c r="L116" s="401"/>
      <c r="M116" s="401"/>
      <c r="N116" s="401"/>
      <c r="O116" s="402"/>
      <c r="P116" s="403"/>
      <c r="Q116" s="404"/>
      <c r="R116" s="404"/>
      <c r="S116" s="404"/>
      <c r="T116" s="404"/>
      <c r="U116" s="404"/>
      <c r="V116" s="405"/>
      <c r="W116" s="403"/>
      <c r="X116" s="404"/>
      <c r="Y116" s="404"/>
      <c r="Z116" s="404"/>
      <c r="AA116" s="404"/>
      <c r="AB116" s="404"/>
      <c r="AC116" s="405"/>
      <c r="AD116" s="403"/>
      <c r="AE116" s="404"/>
      <c r="AF116" s="404"/>
      <c r="AG116" s="404"/>
      <c r="AH116" s="404"/>
      <c r="AI116" s="405"/>
      <c r="AK116" s="409"/>
      <c r="AL116" s="410"/>
      <c r="AM116" s="410"/>
      <c r="AN116" s="410"/>
      <c r="AO116" s="410"/>
      <c r="AP116" s="411"/>
    </row>
    <row r="117" spans="1:42" ht="24" customHeight="1" thickBot="1">
      <c r="A117" s="99" t="s">
        <v>108</v>
      </c>
      <c r="B117" s="395"/>
      <c r="C117" s="396"/>
      <c r="D117" s="396"/>
      <c r="E117" s="396"/>
      <c r="F117" s="397"/>
      <c r="G117" s="398" t="str">
        <f t="shared" si="1"/>
        <v/>
      </c>
      <c r="H117" s="399"/>
      <c r="I117" s="400"/>
      <c r="J117" s="401"/>
      <c r="K117" s="401"/>
      <c r="L117" s="401"/>
      <c r="M117" s="401"/>
      <c r="N117" s="401"/>
      <c r="O117" s="402"/>
      <c r="P117" s="403"/>
      <c r="Q117" s="404"/>
      <c r="R117" s="404"/>
      <c r="S117" s="404"/>
      <c r="T117" s="404"/>
      <c r="U117" s="404"/>
      <c r="V117" s="405"/>
      <c r="W117" s="403"/>
      <c r="X117" s="404"/>
      <c r="Y117" s="404"/>
      <c r="Z117" s="404"/>
      <c r="AA117" s="404"/>
      <c r="AB117" s="404"/>
      <c r="AC117" s="405"/>
      <c r="AD117" s="403"/>
      <c r="AE117" s="404"/>
      <c r="AF117" s="404"/>
      <c r="AG117" s="404"/>
      <c r="AH117" s="404"/>
      <c r="AI117" s="405"/>
      <c r="AK117" s="409"/>
      <c r="AL117" s="410"/>
      <c r="AM117" s="410"/>
      <c r="AN117" s="410"/>
      <c r="AO117" s="410"/>
      <c r="AP117" s="411"/>
    </row>
    <row r="118" spans="1:42" ht="24" customHeight="1" thickBot="1">
      <c r="A118" s="99" t="s">
        <v>109</v>
      </c>
      <c r="B118" s="395"/>
      <c r="C118" s="396"/>
      <c r="D118" s="396"/>
      <c r="E118" s="396"/>
      <c r="F118" s="397"/>
      <c r="G118" s="398" t="str">
        <f t="shared" si="1"/>
        <v/>
      </c>
      <c r="H118" s="399"/>
      <c r="I118" s="400"/>
      <c r="J118" s="401"/>
      <c r="K118" s="401"/>
      <c r="L118" s="401"/>
      <c r="M118" s="401"/>
      <c r="N118" s="401"/>
      <c r="O118" s="402"/>
      <c r="P118" s="403"/>
      <c r="Q118" s="404"/>
      <c r="R118" s="404"/>
      <c r="S118" s="404"/>
      <c r="T118" s="404"/>
      <c r="U118" s="404"/>
      <c r="V118" s="405"/>
      <c r="W118" s="403"/>
      <c r="X118" s="404"/>
      <c r="Y118" s="404"/>
      <c r="Z118" s="404"/>
      <c r="AA118" s="404"/>
      <c r="AB118" s="404"/>
      <c r="AC118" s="405"/>
      <c r="AD118" s="403"/>
      <c r="AE118" s="404"/>
      <c r="AF118" s="404"/>
      <c r="AG118" s="404"/>
      <c r="AH118" s="404"/>
      <c r="AI118" s="405"/>
      <c r="AK118" s="409"/>
      <c r="AL118" s="410"/>
      <c r="AM118" s="410"/>
      <c r="AN118" s="410"/>
      <c r="AO118" s="410"/>
      <c r="AP118" s="411"/>
    </row>
    <row r="119" spans="1:42" ht="24" customHeight="1" thickBot="1">
      <c r="A119" s="99" t="s">
        <v>110</v>
      </c>
      <c r="B119" s="395"/>
      <c r="C119" s="396"/>
      <c r="D119" s="396"/>
      <c r="E119" s="396"/>
      <c r="F119" s="397"/>
      <c r="G119" s="398" t="str">
        <f t="shared" si="1"/>
        <v/>
      </c>
      <c r="H119" s="399"/>
      <c r="I119" s="400"/>
      <c r="J119" s="401"/>
      <c r="K119" s="401"/>
      <c r="L119" s="401"/>
      <c r="M119" s="401"/>
      <c r="N119" s="401"/>
      <c r="O119" s="402"/>
      <c r="P119" s="403"/>
      <c r="Q119" s="404"/>
      <c r="R119" s="404"/>
      <c r="S119" s="404"/>
      <c r="T119" s="404"/>
      <c r="U119" s="404"/>
      <c r="V119" s="405"/>
      <c r="W119" s="403"/>
      <c r="X119" s="404"/>
      <c r="Y119" s="404"/>
      <c r="Z119" s="404"/>
      <c r="AA119" s="404"/>
      <c r="AB119" s="404"/>
      <c r="AC119" s="405"/>
      <c r="AD119" s="403"/>
      <c r="AE119" s="404"/>
      <c r="AF119" s="404"/>
      <c r="AG119" s="404"/>
      <c r="AH119" s="404"/>
      <c r="AI119" s="405"/>
      <c r="AK119" s="409"/>
      <c r="AL119" s="410"/>
      <c r="AM119" s="410"/>
      <c r="AN119" s="410"/>
      <c r="AO119" s="410"/>
      <c r="AP119" s="411"/>
    </row>
    <row r="120" spans="1:42" ht="24" customHeight="1" thickBot="1">
      <c r="A120" s="99" t="s">
        <v>111</v>
      </c>
      <c r="B120" s="395"/>
      <c r="C120" s="396"/>
      <c r="D120" s="396"/>
      <c r="E120" s="396"/>
      <c r="F120" s="397"/>
      <c r="G120" s="398" t="str">
        <f t="shared" si="1"/>
        <v/>
      </c>
      <c r="H120" s="399"/>
      <c r="I120" s="400"/>
      <c r="J120" s="401"/>
      <c r="K120" s="401"/>
      <c r="L120" s="401"/>
      <c r="M120" s="401"/>
      <c r="N120" s="401"/>
      <c r="O120" s="402"/>
      <c r="P120" s="403"/>
      <c r="Q120" s="404"/>
      <c r="R120" s="404"/>
      <c r="S120" s="404"/>
      <c r="T120" s="404"/>
      <c r="U120" s="404"/>
      <c r="V120" s="405"/>
      <c r="W120" s="403"/>
      <c r="X120" s="404"/>
      <c r="Y120" s="404"/>
      <c r="Z120" s="404"/>
      <c r="AA120" s="404"/>
      <c r="AB120" s="404"/>
      <c r="AC120" s="405"/>
      <c r="AD120" s="403"/>
      <c r="AE120" s="404"/>
      <c r="AF120" s="404"/>
      <c r="AG120" s="404"/>
      <c r="AH120" s="404"/>
      <c r="AI120" s="405"/>
      <c r="AK120" s="409"/>
      <c r="AL120" s="410"/>
      <c r="AM120" s="410"/>
      <c r="AN120" s="410"/>
      <c r="AO120" s="410"/>
      <c r="AP120" s="411"/>
    </row>
    <row r="121" spans="1:42" ht="24" customHeight="1" thickBot="1">
      <c r="A121" s="99" t="s">
        <v>112</v>
      </c>
      <c r="B121" s="395"/>
      <c r="C121" s="396"/>
      <c r="D121" s="396"/>
      <c r="E121" s="396"/>
      <c r="F121" s="397"/>
      <c r="G121" s="398" t="str">
        <f t="shared" si="1"/>
        <v/>
      </c>
      <c r="H121" s="399"/>
      <c r="I121" s="400"/>
      <c r="J121" s="401"/>
      <c r="K121" s="401"/>
      <c r="L121" s="401"/>
      <c r="M121" s="401"/>
      <c r="N121" s="401"/>
      <c r="O121" s="402"/>
      <c r="P121" s="403"/>
      <c r="Q121" s="404"/>
      <c r="R121" s="404"/>
      <c r="S121" s="404"/>
      <c r="T121" s="404"/>
      <c r="U121" s="404"/>
      <c r="V121" s="405"/>
      <c r="W121" s="403"/>
      <c r="X121" s="404"/>
      <c r="Y121" s="404"/>
      <c r="Z121" s="404"/>
      <c r="AA121" s="404"/>
      <c r="AB121" s="404"/>
      <c r="AC121" s="405"/>
      <c r="AD121" s="403"/>
      <c r="AE121" s="404"/>
      <c r="AF121" s="404"/>
      <c r="AG121" s="404"/>
      <c r="AH121" s="404"/>
      <c r="AI121" s="405"/>
      <c r="AK121" s="409"/>
      <c r="AL121" s="410"/>
      <c r="AM121" s="410"/>
      <c r="AN121" s="410"/>
      <c r="AO121" s="410"/>
      <c r="AP121" s="411"/>
    </row>
    <row r="122" spans="1:42" ht="24" customHeight="1" thickBot="1">
      <c r="A122" s="99" t="s">
        <v>113</v>
      </c>
      <c r="B122" s="395"/>
      <c r="C122" s="396"/>
      <c r="D122" s="396"/>
      <c r="E122" s="396"/>
      <c r="F122" s="397"/>
      <c r="G122" s="398" t="str">
        <f t="shared" si="1"/>
        <v/>
      </c>
      <c r="H122" s="399"/>
      <c r="I122" s="400"/>
      <c r="J122" s="401"/>
      <c r="K122" s="401"/>
      <c r="L122" s="401"/>
      <c r="M122" s="401"/>
      <c r="N122" s="401"/>
      <c r="O122" s="402"/>
      <c r="P122" s="403"/>
      <c r="Q122" s="404"/>
      <c r="R122" s="404"/>
      <c r="S122" s="404"/>
      <c r="T122" s="404"/>
      <c r="U122" s="404"/>
      <c r="V122" s="405"/>
      <c r="W122" s="403"/>
      <c r="X122" s="404"/>
      <c r="Y122" s="404"/>
      <c r="Z122" s="404"/>
      <c r="AA122" s="404"/>
      <c r="AB122" s="404"/>
      <c r="AC122" s="405"/>
      <c r="AD122" s="403"/>
      <c r="AE122" s="404"/>
      <c r="AF122" s="404"/>
      <c r="AG122" s="404"/>
      <c r="AH122" s="404"/>
      <c r="AI122" s="405"/>
      <c r="AK122" s="409"/>
      <c r="AL122" s="410"/>
      <c r="AM122" s="410"/>
      <c r="AN122" s="410"/>
      <c r="AO122" s="410"/>
      <c r="AP122" s="411"/>
    </row>
    <row r="123" spans="1:42" ht="24" customHeight="1" thickBot="1">
      <c r="A123" s="99" t="s">
        <v>114</v>
      </c>
      <c r="B123" s="395"/>
      <c r="C123" s="396"/>
      <c r="D123" s="396"/>
      <c r="E123" s="396"/>
      <c r="F123" s="397"/>
      <c r="G123" s="398" t="str">
        <f t="shared" si="1"/>
        <v/>
      </c>
      <c r="H123" s="399"/>
      <c r="I123" s="400"/>
      <c r="J123" s="401"/>
      <c r="K123" s="401"/>
      <c r="L123" s="401"/>
      <c r="M123" s="401"/>
      <c r="N123" s="401"/>
      <c r="O123" s="402"/>
      <c r="P123" s="403"/>
      <c r="Q123" s="404"/>
      <c r="R123" s="404"/>
      <c r="S123" s="404"/>
      <c r="T123" s="404"/>
      <c r="U123" s="404"/>
      <c r="V123" s="405"/>
      <c r="W123" s="403"/>
      <c r="X123" s="404"/>
      <c r="Y123" s="404"/>
      <c r="Z123" s="404"/>
      <c r="AA123" s="404"/>
      <c r="AB123" s="404"/>
      <c r="AC123" s="405"/>
      <c r="AD123" s="403"/>
      <c r="AE123" s="404"/>
      <c r="AF123" s="404"/>
      <c r="AG123" s="404"/>
      <c r="AH123" s="404"/>
      <c r="AI123" s="405"/>
      <c r="AK123" s="409"/>
      <c r="AL123" s="410"/>
      <c r="AM123" s="410"/>
      <c r="AN123" s="410"/>
      <c r="AO123" s="410"/>
      <c r="AP123" s="411"/>
    </row>
    <row r="124" spans="1:42" ht="24" customHeight="1" thickBot="1">
      <c r="A124" s="99" t="s">
        <v>115</v>
      </c>
      <c r="B124" s="395"/>
      <c r="C124" s="396"/>
      <c r="D124" s="396"/>
      <c r="E124" s="396"/>
      <c r="F124" s="397"/>
      <c r="G124" s="398" t="str">
        <f t="shared" si="1"/>
        <v/>
      </c>
      <c r="H124" s="399"/>
      <c r="I124" s="400"/>
      <c r="J124" s="401"/>
      <c r="K124" s="401"/>
      <c r="L124" s="401"/>
      <c r="M124" s="401"/>
      <c r="N124" s="401"/>
      <c r="O124" s="402"/>
      <c r="P124" s="403"/>
      <c r="Q124" s="404"/>
      <c r="R124" s="404"/>
      <c r="S124" s="404"/>
      <c r="T124" s="404"/>
      <c r="U124" s="404"/>
      <c r="V124" s="405"/>
      <c r="W124" s="403"/>
      <c r="X124" s="404"/>
      <c r="Y124" s="404"/>
      <c r="Z124" s="404"/>
      <c r="AA124" s="404"/>
      <c r="AB124" s="404"/>
      <c r="AC124" s="405"/>
      <c r="AD124" s="403"/>
      <c r="AE124" s="404"/>
      <c r="AF124" s="404"/>
      <c r="AG124" s="404"/>
      <c r="AH124" s="404"/>
      <c r="AI124" s="405"/>
      <c r="AK124" s="409"/>
      <c r="AL124" s="410"/>
      <c r="AM124" s="410"/>
      <c r="AN124" s="410"/>
      <c r="AO124" s="410"/>
      <c r="AP124" s="411"/>
    </row>
    <row r="125" spans="1:42" ht="24" customHeight="1" thickBot="1">
      <c r="A125" s="99" t="s">
        <v>116</v>
      </c>
      <c r="B125" s="395"/>
      <c r="C125" s="396"/>
      <c r="D125" s="396"/>
      <c r="E125" s="396"/>
      <c r="F125" s="397"/>
      <c r="G125" s="398" t="str">
        <f t="shared" si="1"/>
        <v/>
      </c>
      <c r="H125" s="399"/>
      <c r="I125" s="400"/>
      <c r="J125" s="401"/>
      <c r="K125" s="401"/>
      <c r="L125" s="401"/>
      <c r="M125" s="401"/>
      <c r="N125" s="401"/>
      <c r="O125" s="402"/>
      <c r="P125" s="403"/>
      <c r="Q125" s="404"/>
      <c r="R125" s="404"/>
      <c r="S125" s="404"/>
      <c r="T125" s="404"/>
      <c r="U125" s="404"/>
      <c r="V125" s="405"/>
      <c r="W125" s="403"/>
      <c r="X125" s="404"/>
      <c r="Y125" s="404"/>
      <c r="Z125" s="404"/>
      <c r="AA125" s="404"/>
      <c r="AB125" s="404"/>
      <c r="AC125" s="405"/>
      <c r="AD125" s="403"/>
      <c r="AE125" s="404"/>
      <c r="AF125" s="404"/>
      <c r="AG125" s="404"/>
      <c r="AH125" s="404"/>
      <c r="AI125" s="405"/>
      <c r="AK125" s="409"/>
      <c r="AL125" s="410"/>
      <c r="AM125" s="410"/>
      <c r="AN125" s="410"/>
      <c r="AO125" s="410"/>
      <c r="AP125" s="411"/>
    </row>
    <row r="126" spans="1:42" ht="24" customHeight="1" thickBot="1">
      <c r="A126" s="99" t="s">
        <v>117</v>
      </c>
      <c r="B126" s="395"/>
      <c r="C126" s="396"/>
      <c r="D126" s="396"/>
      <c r="E126" s="396"/>
      <c r="F126" s="397"/>
      <c r="G126" s="398" t="str">
        <f t="shared" si="1"/>
        <v/>
      </c>
      <c r="H126" s="399"/>
      <c r="I126" s="400"/>
      <c r="J126" s="401"/>
      <c r="K126" s="401"/>
      <c r="L126" s="401"/>
      <c r="M126" s="401"/>
      <c r="N126" s="401"/>
      <c r="O126" s="402"/>
      <c r="P126" s="403"/>
      <c r="Q126" s="404"/>
      <c r="R126" s="404"/>
      <c r="S126" s="404"/>
      <c r="T126" s="404"/>
      <c r="U126" s="404"/>
      <c r="V126" s="405"/>
      <c r="W126" s="403"/>
      <c r="X126" s="404"/>
      <c r="Y126" s="404"/>
      <c r="Z126" s="404"/>
      <c r="AA126" s="404"/>
      <c r="AB126" s="404"/>
      <c r="AC126" s="405"/>
      <c r="AD126" s="403"/>
      <c r="AE126" s="404"/>
      <c r="AF126" s="404"/>
      <c r="AG126" s="404"/>
      <c r="AH126" s="404"/>
      <c r="AI126" s="405"/>
      <c r="AK126" s="409"/>
      <c r="AL126" s="410"/>
      <c r="AM126" s="410"/>
      <c r="AN126" s="410"/>
      <c r="AO126" s="410"/>
      <c r="AP126" s="411"/>
    </row>
    <row r="127" spans="1:42" ht="24" customHeight="1" thickBot="1">
      <c r="A127" s="99" t="s">
        <v>118</v>
      </c>
      <c r="B127" s="395"/>
      <c r="C127" s="396"/>
      <c r="D127" s="396"/>
      <c r="E127" s="396"/>
      <c r="F127" s="397"/>
      <c r="G127" s="398" t="str">
        <f t="shared" si="1"/>
        <v/>
      </c>
      <c r="H127" s="399"/>
      <c r="I127" s="400"/>
      <c r="J127" s="401"/>
      <c r="K127" s="401"/>
      <c r="L127" s="401"/>
      <c r="M127" s="401"/>
      <c r="N127" s="401"/>
      <c r="O127" s="402"/>
      <c r="P127" s="403"/>
      <c r="Q127" s="404"/>
      <c r="R127" s="404"/>
      <c r="S127" s="404"/>
      <c r="T127" s="404"/>
      <c r="U127" s="404"/>
      <c r="V127" s="405"/>
      <c r="W127" s="403"/>
      <c r="X127" s="404"/>
      <c r="Y127" s="404"/>
      <c r="Z127" s="404"/>
      <c r="AA127" s="404"/>
      <c r="AB127" s="404"/>
      <c r="AC127" s="405"/>
      <c r="AD127" s="403"/>
      <c r="AE127" s="404"/>
      <c r="AF127" s="404"/>
      <c r="AG127" s="404"/>
      <c r="AH127" s="404"/>
      <c r="AI127" s="405"/>
      <c r="AK127" s="409"/>
      <c r="AL127" s="410"/>
      <c r="AM127" s="410"/>
      <c r="AN127" s="410"/>
      <c r="AO127" s="410"/>
      <c r="AP127" s="411"/>
    </row>
    <row r="128" spans="1:42" ht="24" customHeight="1" thickBot="1">
      <c r="A128" s="99" t="s">
        <v>119</v>
      </c>
      <c r="B128" s="395"/>
      <c r="C128" s="396"/>
      <c r="D128" s="396"/>
      <c r="E128" s="396"/>
      <c r="F128" s="397"/>
      <c r="G128" s="398" t="str">
        <f t="shared" si="1"/>
        <v/>
      </c>
      <c r="H128" s="399"/>
      <c r="I128" s="400"/>
      <c r="J128" s="401"/>
      <c r="K128" s="401"/>
      <c r="L128" s="401"/>
      <c r="M128" s="401"/>
      <c r="N128" s="401"/>
      <c r="O128" s="402"/>
      <c r="P128" s="403"/>
      <c r="Q128" s="404"/>
      <c r="R128" s="404"/>
      <c r="S128" s="404"/>
      <c r="T128" s="404"/>
      <c r="U128" s="404"/>
      <c r="V128" s="405"/>
      <c r="W128" s="403"/>
      <c r="X128" s="404"/>
      <c r="Y128" s="404"/>
      <c r="Z128" s="404"/>
      <c r="AA128" s="404"/>
      <c r="AB128" s="404"/>
      <c r="AC128" s="405"/>
      <c r="AD128" s="403"/>
      <c r="AE128" s="404"/>
      <c r="AF128" s="404"/>
      <c r="AG128" s="404"/>
      <c r="AH128" s="404"/>
      <c r="AI128" s="405"/>
      <c r="AK128" s="409"/>
      <c r="AL128" s="410"/>
      <c r="AM128" s="410"/>
      <c r="AN128" s="410"/>
      <c r="AO128" s="410"/>
      <c r="AP128" s="411"/>
    </row>
    <row r="129" spans="1:42" ht="24" customHeight="1" thickBot="1">
      <c r="A129" s="99" t="s">
        <v>120</v>
      </c>
      <c r="B129" s="395"/>
      <c r="C129" s="396"/>
      <c r="D129" s="396"/>
      <c r="E129" s="396"/>
      <c r="F129" s="397"/>
      <c r="G129" s="398" t="str">
        <f t="shared" si="1"/>
        <v/>
      </c>
      <c r="H129" s="399"/>
      <c r="I129" s="400"/>
      <c r="J129" s="401"/>
      <c r="K129" s="401"/>
      <c r="L129" s="401"/>
      <c r="M129" s="401"/>
      <c r="N129" s="401"/>
      <c r="O129" s="402"/>
      <c r="P129" s="403"/>
      <c r="Q129" s="404"/>
      <c r="R129" s="404"/>
      <c r="S129" s="404"/>
      <c r="T129" s="404"/>
      <c r="U129" s="404"/>
      <c r="V129" s="405"/>
      <c r="W129" s="403"/>
      <c r="X129" s="404"/>
      <c r="Y129" s="404"/>
      <c r="Z129" s="404"/>
      <c r="AA129" s="404"/>
      <c r="AB129" s="404"/>
      <c r="AC129" s="405"/>
      <c r="AD129" s="403"/>
      <c r="AE129" s="404"/>
      <c r="AF129" s="404"/>
      <c r="AG129" s="404"/>
      <c r="AH129" s="404"/>
      <c r="AI129" s="405"/>
      <c r="AK129" s="409"/>
      <c r="AL129" s="410"/>
      <c r="AM129" s="410"/>
      <c r="AN129" s="410"/>
      <c r="AO129" s="410"/>
      <c r="AP129" s="411"/>
    </row>
    <row r="130" spans="1:42" ht="24" customHeight="1" thickBot="1">
      <c r="A130" s="99" t="s">
        <v>121</v>
      </c>
      <c r="B130" s="395"/>
      <c r="C130" s="396"/>
      <c r="D130" s="396"/>
      <c r="E130" s="396"/>
      <c r="F130" s="397"/>
      <c r="G130" s="398" t="str">
        <f t="shared" si="1"/>
        <v/>
      </c>
      <c r="H130" s="399"/>
      <c r="I130" s="400"/>
      <c r="J130" s="401"/>
      <c r="K130" s="401"/>
      <c r="L130" s="401"/>
      <c r="M130" s="401"/>
      <c r="N130" s="401"/>
      <c r="O130" s="402"/>
      <c r="P130" s="403"/>
      <c r="Q130" s="404"/>
      <c r="R130" s="404"/>
      <c r="S130" s="404"/>
      <c r="T130" s="404"/>
      <c r="U130" s="404"/>
      <c r="V130" s="405"/>
      <c r="W130" s="403"/>
      <c r="X130" s="404"/>
      <c r="Y130" s="404"/>
      <c r="Z130" s="404"/>
      <c r="AA130" s="404"/>
      <c r="AB130" s="404"/>
      <c r="AC130" s="405"/>
      <c r="AD130" s="403"/>
      <c r="AE130" s="404"/>
      <c r="AF130" s="404"/>
      <c r="AG130" s="404"/>
      <c r="AH130" s="404"/>
      <c r="AI130" s="405"/>
      <c r="AK130" s="409"/>
      <c r="AL130" s="410"/>
      <c r="AM130" s="410"/>
      <c r="AN130" s="410"/>
      <c r="AO130" s="410"/>
      <c r="AP130" s="411"/>
    </row>
    <row r="131" spans="1:42" ht="24" customHeight="1" thickBot="1">
      <c r="A131" s="99" t="s">
        <v>122</v>
      </c>
      <c r="B131" s="395"/>
      <c r="C131" s="413"/>
      <c r="D131" s="413"/>
      <c r="E131" s="413"/>
      <c r="F131" s="413"/>
      <c r="G131" s="398" t="str">
        <f t="shared" si="1"/>
        <v/>
      </c>
      <c r="H131" s="399"/>
      <c r="I131" s="400"/>
      <c r="J131" s="401"/>
      <c r="K131" s="401"/>
      <c r="L131" s="401"/>
      <c r="M131" s="401"/>
      <c r="N131" s="401"/>
      <c r="O131" s="402"/>
      <c r="P131" s="403"/>
      <c r="Q131" s="404"/>
      <c r="R131" s="404"/>
      <c r="S131" s="404"/>
      <c r="T131" s="404"/>
      <c r="U131" s="404"/>
      <c r="V131" s="405"/>
      <c r="W131" s="403"/>
      <c r="X131" s="404"/>
      <c r="Y131" s="404"/>
      <c r="Z131" s="404"/>
      <c r="AA131" s="404"/>
      <c r="AB131" s="404"/>
      <c r="AC131" s="405"/>
      <c r="AD131" s="403"/>
      <c r="AE131" s="404"/>
      <c r="AF131" s="404"/>
      <c r="AG131" s="404"/>
      <c r="AH131" s="404"/>
      <c r="AI131" s="405"/>
      <c r="AK131" s="409"/>
      <c r="AL131" s="410"/>
      <c r="AM131" s="410"/>
      <c r="AN131" s="410"/>
      <c r="AO131" s="410"/>
      <c r="AP131" s="411"/>
    </row>
    <row r="132" spans="1:42" ht="24" customHeight="1" thickBot="1">
      <c r="A132" s="99" t="s">
        <v>123</v>
      </c>
      <c r="B132" s="395"/>
      <c r="C132" s="413"/>
      <c r="D132" s="413"/>
      <c r="E132" s="413"/>
      <c r="F132" s="413"/>
      <c r="G132" s="398" t="str">
        <f t="shared" si="1"/>
        <v/>
      </c>
      <c r="H132" s="399"/>
      <c r="I132" s="400"/>
      <c r="J132" s="401"/>
      <c r="K132" s="401"/>
      <c r="L132" s="401"/>
      <c r="M132" s="401"/>
      <c r="N132" s="401"/>
      <c r="O132" s="402"/>
      <c r="P132" s="403"/>
      <c r="Q132" s="404"/>
      <c r="R132" s="404"/>
      <c r="S132" s="404"/>
      <c r="T132" s="404"/>
      <c r="U132" s="404"/>
      <c r="V132" s="405"/>
      <c r="W132" s="403"/>
      <c r="X132" s="404"/>
      <c r="Y132" s="404"/>
      <c r="Z132" s="404"/>
      <c r="AA132" s="404"/>
      <c r="AB132" s="404"/>
      <c r="AC132" s="405"/>
      <c r="AD132" s="403"/>
      <c r="AE132" s="404"/>
      <c r="AF132" s="404"/>
      <c r="AG132" s="404"/>
      <c r="AH132" s="404"/>
      <c r="AI132" s="405"/>
      <c r="AK132" s="409"/>
      <c r="AL132" s="410"/>
      <c r="AM132" s="410"/>
      <c r="AN132" s="410"/>
      <c r="AO132" s="410"/>
      <c r="AP132" s="411"/>
    </row>
    <row r="133" spans="1:42" ht="24" customHeight="1" thickBot="1">
      <c r="A133" s="99" t="s">
        <v>124</v>
      </c>
      <c r="B133" s="395"/>
      <c r="C133" s="413"/>
      <c r="D133" s="413"/>
      <c r="E133" s="413"/>
      <c r="F133" s="413"/>
      <c r="G133" s="398" t="str">
        <f t="shared" si="1"/>
        <v/>
      </c>
      <c r="H133" s="399"/>
      <c r="I133" s="400"/>
      <c r="J133" s="401"/>
      <c r="K133" s="401"/>
      <c r="L133" s="401"/>
      <c r="M133" s="401"/>
      <c r="N133" s="401"/>
      <c r="O133" s="402"/>
      <c r="P133" s="403"/>
      <c r="Q133" s="404"/>
      <c r="R133" s="404"/>
      <c r="S133" s="404"/>
      <c r="T133" s="404"/>
      <c r="U133" s="404"/>
      <c r="V133" s="405"/>
      <c r="W133" s="403"/>
      <c r="X133" s="404"/>
      <c r="Y133" s="404"/>
      <c r="Z133" s="404"/>
      <c r="AA133" s="404"/>
      <c r="AB133" s="404"/>
      <c r="AC133" s="405"/>
      <c r="AD133" s="403"/>
      <c r="AE133" s="404"/>
      <c r="AF133" s="404"/>
      <c r="AG133" s="404"/>
      <c r="AH133" s="404"/>
      <c r="AI133" s="405"/>
      <c r="AK133" s="409"/>
      <c r="AL133" s="410"/>
      <c r="AM133" s="410"/>
      <c r="AN133" s="410"/>
      <c r="AO133" s="410"/>
      <c r="AP133" s="411"/>
    </row>
    <row r="134" spans="1:42" ht="24" customHeight="1" thickBot="1">
      <c r="A134" s="99" t="s">
        <v>125</v>
      </c>
      <c r="B134" s="395"/>
      <c r="C134" s="413"/>
      <c r="D134" s="413"/>
      <c r="E134" s="413"/>
      <c r="F134" s="413"/>
      <c r="G134" s="398" t="str">
        <f t="shared" si="1"/>
        <v/>
      </c>
      <c r="H134" s="399"/>
      <c r="I134" s="400"/>
      <c r="J134" s="401"/>
      <c r="K134" s="401"/>
      <c r="L134" s="401"/>
      <c r="M134" s="401"/>
      <c r="N134" s="401"/>
      <c r="O134" s="402"/>
      <c r="P134" s="403"/>
      <c r="Q134" s="404"/>
      <c r="R134" s="404"/>
      <c r="S134" s="404"/>
      <c r="T134" s="404"/>
      <c r="U134" s="404"/>
      <c r="V134" s="405"/>
      <c r="W134" s="403"/>
      <c r="X134" s="404"/>
      <c r="Y134" s="404"/>
      <c r="Z134" s="404"/>
      <c r="AA134" s="404"/>
      <c r="AB134" s="404"/>
      <c r="AC134" s="405"/>
      <c r="AD134" s="403"/>
      <c r="AE134" s="404"/>
      <c r="AF134" s="404"/>
      <c r="AG134" s="404"/>
      <c r="AH134" s="404"/>
      <c r="AI134" s="405"/>
      <c r="AK134" s="409"/>
      <c r="AL134" s="410"/>
      <c r="AM134" s="410"/>
      <c r="AN134" s="410"/>
      <c r="AO134" s="410"/>
      <c r="AP134" s="411"/>
    </row>
    <row r="135" spans="1:42" ht="24" customHeight="1" thickBot="1">
      <c r="A135" s="99" t="s">
        <v>126</v>
      </c>
      <c r="B135" s="395"/>
      <c r="C135" s="413"/>
      <c r="D135" s="413"/>
      <c r="E135" s="413"/>
      <c r="F135" s="413"/>
      <c r="G135" s="398" t="str">
        <f t="shared" si="1"/>
        <v/>
      </c>
      <c r="H135" s="399"/>
      <c r="I135" s="400"/>
      <c r="J135" s="401"/>
      <c r="K135" s="401"/>
      <c r="L135" s="401"/>
      <c r="M135" s="401"/>
      <c r="N135" s="401"/>
      <c r="O135" s="402"/>
      <c r="P135" s="403"/>
      <c r="Q135" s="404"/>
      <c r="R135" s="404"/>
      <c r="S135" s="404"/>
      <c r="T135" s="404"/>
      <c r="U135" s="404"/>
      <c r="V135" s="405"/>
      <c r="W135" s="403"/>
      <c r="X135" s="404"/>
      <c r="Y135" s="404"/>
      <c r="Z135" s="404"/>
      <c r="AA135" s="404"/>
      <c r="AB135" s="404"/>
      <c r="AC135" s="405"/>
      <c r="AD135" s="403"/>
      <c r="AE135" s="404"/>
      <c r="AF135" s="404"/>
      <c r="AG135" s="404"/>
      <c r="AH135" s="404"/>
      <c r="AI135" s="405"/>
      <c r="AK135" s="409"/>
      <c r="AL135" s="410"/>
      <c r="AM135" s="410"/>
      <c r="AN135" s="410"/>
      <c r="AO135" s="410"/>
      <c r="AP135" s="411"/>
    </row>
    <row r="136" spans="1:42" ht="24" customHeight="1" thickBot="1">
      <c r="A136" s="99" t="s">
        <v>127</v>
      </c>
      <c r="B136" s="395"/>
      <c r="C136" s="413"/>
      <c r="D136" s="413"/>
      <c r="E136" s="413"/>
      <c r="F136" s="413"/>
      <c r="G136" s="398" t="str">
        <f t="shared" si="1"/>
        <v/>
      </c>
      <c r="H136" s="399"/>
      <c r="I136" s="400"/>
      <c r="J136" s="401"/>
      <c r="K136" s="401"/>
      <c r="L136" s="401"/>
      <c r="M136" s="401"/>
      <c r="N136" s="401"/>
      <c r="O136" s="402"/>
      <c r="P136" s="403"/>
      <c r="Q136" s="404"/>
      <c r="R136" s="404"/>
      <c r="S136" s="404"/>
      <c r="T136" s="404"/>
      <c r="U136" s="404"/>
      <c r="V136" s="405"/>
      <c r="W136" s="403"/>
      <c r="X136" s="404"/>
      <c r="Y136" s="404"/>
      <c r="Z136" s="404"/>
      <c r="AA136" s="404"/>
      <c r="AB136" s="404"/>
      <c r="AC136" s="405"/>
      <c r="AD136" s="403"/>
      <c r="AE136" s="404"/>
      <c r="AF136" s="404"/>
      <c r="AG136" s="404"/>
      <c r="AH136" s="404"/>
      <c r="AI136" s="405"/>
      <c r="AK136" s="409"/>
      <c r="AL136" s="410"/>
      <c r="AM136" s="410"/>
      <c r="AN136" s="410"/>
      <c r="AO136" s="410"/>
      <c r="AP136" s="411"/>
    </row>
    <row r="137" spans="1:42" ht="24" customHeight="1" thickBot="1">
      <c r="A137" s="99" t="s">
        <v>128</v>
      </c>
      <c r="B137" s="395"/>
      <c r="C137" s="413"/>
      <c r="D137" s="413"/>
      <c r="E137" s="413"/>
      <c r="F137" s="413"/>
      <c r="G137" s="398" t="str">
        <f t="shared" si="1"/>
        <v/>
      </c>
      <c r="H137" s="399"/>
      <c r="I137" s="400"/>
      <c r="J137" s="401"/>
      <c r="K137" s="401"/>
      <c r="L137" s="401"/>
      <c r="M137" s="401"/>
      <c r="N137" s="401"/>
      <c r="O137" s="402"/>
      <c r="P137" s="403"/>
      <c r="Q137" s="404"/>
      <c r="R137" s="404"/>
      <c r="S137" s="404"/>
      <c r="T137" s="404"/>
      <c r="U137" s="404"/>
      <c r="V137" s="405"/>
      <c r="W137" s="403"/>
      <c r="X137" s="404"/>
      <c r="Y137" s="404"/>
      <c r="Z137" s="404"/>
      <c r="AA137" s="404"/>
      <c r="AB137" s="404"/>
      <c r="AC137" s="405"/>
      <c r="AD137" s="403"/>
      <c r="AE137" s="404"/>
      <c r="AF137" s="404"/>
      <c r="AG137" s="404"/>
      <c r="AH137" s="404"/>
      <c r="AI137" s="405"/>
      <c r="AK137" s="409"/>
      <c r="AL137" s="410"/>
      <c r="AM137" s="410"/>
      <c r="AN137" s="410"/>
      <c r="AO137" s="410"/>
      <c r="AP137" s="411"/>
    </row>
    <row r="138" spans="1:42" ht="24" customHeight="1" thickBot="1">
      <c r="A138" s="99" t="s">
        <v>129</v>
      </c>
      <c r="B138" s="395"/>
      <c r="C138" s="413"/>
      <c r="D138" s="413"/>
      <c r="E138" s="413"/>
      <c r="F138" s="413"/>
      <c r="G138" s="398" t="str">
        <f t="shared" si="1"/>
        <v/>
      </c>
      <c r="H138" s="399"/>
      <c r="I138" s="400"/>
      <c r="J138" s="401"/>
      <c r="K138" s="401"/>
      <c r="L138" s="401"/>
      <c r="M138" s="401"/>
      <c r="N138" s="401"/>
      <c r="O138" s="402"/>
      <c r="P138" s="403"/>
      <c r="Q138" s="404"/>
      <c r="R138" s="404"/>
      <c r="S138" s="404"/>
      <c r="T138" s="404"/>
      <c r="U138" s="404"/>
      <c r="V138" s="405"/>
      <c r="W138" s="403"/>
      <c r="X138" s="404"/>
      <c r="Y138" s="404"/>
      <c r="Z138" s="404"/>
      <c r="AA138" s="404"/>
      <c r="AB138" s="404"/>
      <c r="AC138" s="405"/>
      <c r="AD138" s="403"/>
      <c r="AE138" s="404"/>
      <c r="AF138" s="404"/>
      <c r="AG138" s="404"/>
      <c r="AH138" s="404"/>
      <c r="AI138" s="405"/>
      <c r="AK138" s="409"/>
      <c r="AL138" s="410"/>
      <c r="AM138" s="410"/>
      <c r="AN138" s="410"/>
      <c r="AO138" s="410"/>
      <c r="AP138" s="411"/>
    </row>
    <row r="139" spans="1:42" ht="24" customHeight="1" thickBot="1">
      <c r="A139" s="99" t="s">
        <v>130</v>
      </c>
      <c r="B139" s="395"/>
      <c r="C139" s="413"/>
      <c r="D139" s="413"/>
      <c r="E139" s="413"/>
      <c r="F139" s="413"/>
      <c r="G139" s="398" t="str">
        <f t="shared" si="1"/>
        <v/>
      </c>
      <c r="H139" s="399"/>
      <c r="I139" s="400"/>
      <c r="J139" s="401"/>
      <c r="K139" s="401"/>
      <c r="L139" s="401"/>
      <c r="M139" s="401"/>
      <c r="N139" s="401"/>
      <c r="O139" s="402"/>
      <c r="P139" s="403"/>
      <c r="Q139" s="404"/>
      <c r="R139" s="404"/>
      <c r="S139" s="404"/>
      <c r="T139" s="404"/>
      <c r="U139" s="404"/>
      <c r="V139" s="405"/>
      <c r="W139" s="403"/>
      <c r="X139" s="404"/>
      <c r="Y139" s="404"/>
      <c r="Z139" s="404"/>
      <c r="AA139" s="404"/>
      <c r="AB139" s="404"/>
      <c r="AC139" s="405"/>
      <c r="AD139" s="403"/>
      <c r="AE139" s="404"/>
      <c r="AF139" s="404"/>
      <c r="AG139" s="404"/>
      <c r="AH139" s="404"/>
      <c r="AI139" s="405"/>
      <c r="AK139" s="409"/>
      <c r="AL139" s="410"/>
      <c r="AM139" s="410"/>
      <c r="AN139" s="410"/>
      <c r="AO139" s="410"/>
      <c r="AP139" s="411"/>
    </row>
    <row r="140" spans="1:42" ht="24" customHeight="1" thickBot="1">
      <c r="A140" s="99" t="s">
        <v>131</v>
      </c>
      <c r="B140" s="395"/>
      <c r="C140" s="413"/>
      <c r="D140" s="413"/>
      <c r="E140" s="413"/>
      <c r="F140" s="413"/>
      <c r="G140" s="398" t="str">
        <f t="shared" si="1"/>
        <v/>
      </c>
      <c r="H140" s="399"/>
      <c r="I140" s="400"/>
      <c r="J140" s="401"/>
      <c r="K140" s="401"/>
      <c r="L140" s="401"/>
      <c r="M140" s="401"/>
      <c r="N140" s="401"/>
      <c r="O140" s="402"/>
      <c r="P140" s="403"/>
      <c r="Q140" s="404"/>
      <c r="R140" s="404"/>
      <c r="S140" s="404"/>
      <c r="T140" s="404"/>
      <c r="U140" s="404"/>
      <c r="V140" s="405"/>
      <c r="W140" s="403"/>
      <c r="X140" s="404"/>
      <c r="Y140" s="404"/>
      <c r="Z140" s="404"/>
      <c r="AA140" s="404"/>
      <c r="AB140" s="404"/>
      <c r="AC140" s="405"/>
      <c r="AD140" s="403"/>
      <c r="AE140" s="404"/>
      <c r="AF140" s="404"/>
      <c r="AG140" s="404"/>
      <c r="AH140" s="404"/>
      <c r="AI140" s="405"/>
      <c r="AK140" s="409"/>
      <c r="AL140" s="410"/>
      <c r="AM140" s="410"/>
      <c r="AN140" s="410"/>
      <c r="AO140" s="410"/>
      <c r="AP140" s="411"/>
    </row>
    <row r="141" spans="1:42" ht="24" customHeight="1" thickBot="1">
      <c r="A141" s="99" t="s">
        <v>132</v>
      </c>
      <c r="B141" s="395"/>
      <c r="C141" s="413"/>
      <c r="D141" s="413"/>
      <c r="E141" s="413"/>
      <c r="F141" s="413"/>
      <c r="G141" s="398" t="str">
        <f t="shared" si="1"/>
        <v/>
      </c>
      <c r="H141" s="399"/>
      <c r="I141" s="400"/>
      <c r="J141" s="401"/>
      <c r="K141" s="401"/>
      <c r="L141" s="401"/>
      <c r="M141" s="401"/>
      <c r="N141" s="401"/>
      <c r="O141" s="402"/>
      <c r="P141" s="403"/>
      <c r="Q141" s="404"/>
      <c r="R141" s="404"/>
      <c r="S141" s="404"/>
      <c r="T141" s="404"/>
      <c r="U141" s="404"/>
      <c r="V141" s="405"/>
      <c r="W141" s="403"/>
      <c r="X141" s="404"/>
      <c r="Y141" s="404"/>
      <c r="Z141" s="404"/>
      <c r="AA141" s="404"/>
      <c r="AB141" s="404"/>
      <c r="AC141" s="405"/>
      <c r="AD141" s="403"/>
      <c r="AE141" s="404"/>
      <c r="AF141" s="404"/>
      <c r="AG141" s="404"/>
      <c r="AH141" s="404"/>
      <c r="AI141" s="405"/>
      <c r="AK141" s="409"/>
      <c r="AL141" s="410"/>
      <c r="AM141" s="410"/>
      <c r="AN141" s="410"/>
      <c r="AO141" s="410"/>
      <c r="AP141" s="411"/>
    </row>
    <row r="142" spans="1:42" ht="24" customHeight="1" thickBot="1">
      <c r="A142" s="99" t="s">
        <v>133</v>
      </c>
      <c r="B142" s="395"/>
      <c r="C142" s="413"/>
      <c r="D142" s="413"/>
      <c r="E142" s="413"/>
      <c r="F142" s="413"/>
      <c r="G142" s="398" t="str">
        <f t="shared" si="1"/>
        <v/>
      </c>
      <c r="H142" s="399"/>
      <c r="I142" s="400"/>
      <c r="J142" s="401"/>
      <c r="K142" s="401"/>
      <c r="L142" s="401"/>
      <c r="M142" s="401"/>
      <c r="N142" s="401"/>
      <c r="O142" s="402"/>
      <c r="P142" s="403"/>
      <c r="Q142" s="404"/>
      <c r="R142" s="404"/>
      <c r="S142" s="404"/>
      <c r="T142" s="404"/>
      <c r="U142" s="404"/>
      <c r="V142" s="405"/>
      <c r="W142" s="403"/>
      <c r="X142" s="404"/>
      <c r="Y142" s="404"/>
      <c r="Z142" s="404"/>
      <c r="AA142" s="404"/>
      <c r="AB142" s="404"/>
      <c r="AC142" s="405"/>
      <c r="AD142" s="403"/>
      <c r="AE142" s="404"/>
      <c r="AF142" s="404"/>
      <c r="AG142" s="404"/>
      <c r="AH142" s="404"/>
      <c r="AI142" s="405"/>
      <c r="AK142" s="409"/>
      <c r="AL142" s="410"/>
      <c r="AM142" s="410"/>
      <c r="AN142" s="410"/>
      <c r="AO142" s="410"/>
      <c r="AP142" s="411"/>
    </row>
    <row r="143" spans="1:42" ht="24" customHeight="1" thickBot="1">
      <c r="A143" s="99" t="s">
        <v>134</v>
      </c>
      <c r="B143" s="395"/>
      <c r="C143" s="413"/>
      <c r="D143" s="413"/>
      <c r="E143" s="413"/>
      <c r="F143" s="413"/>
      <c r="G143" s="398" t="str">
        <f t="shared" si="1"/>
        <v/>
      </c>
      <c r="H143" s="399"/>
      <c r="I143" s="400"/>
      <c r="J143" s="401"/>
      <c r="K143" s="401"/>
      <c r="L143" s="401"/>
      <c r="M143" s="401"/>
      <c r="N143" s="401"/>
      <c r="O143" s="402"/>
      <c r="P143" s="403"/>
      <c r="Q143" s="404"/>
      <c r="R143" s="404"/>
      <c r="S143" s="404"/>
      <c r="T143" s="404"/>
      <c r="U143" s="404"/>
      <c r="V143" s="405"/>
      <c r="W143" s="403"/>
      <c r="X143" s="404"/>
      <c r="Y143" s="404"/>
      <c r="Z143" s="404"/>
      <c r="AA143" s="404"/>
      <c r="AB143" s="404"/>
      <c r="AC143" s="405"/>
      <c r="AD143" s="403"/>
      <c r="AE143" s="404"/>
      <c r="AF143" s="404"/>
      <c r="AG143" s="404"/>
      <c r="AH143" s="404"/>
      <c r="AI143" s="405"/>
      <c r="AK143" s="409"/>
      <c r="AL143" s="410"/>
      <c r="AM143" s="410"/>
      <c r="AN143" s="410"/>
      <c r="AO143" s="410"/>
      <c r="AP143" s="411"/>
    </row>
    <row r="144" spans="1:42" ht="24" customHeight="1" thickBot="1">
      <c r="A144" s="99" t="s">
        <v>196</v>
      </c>
      <c r="B144" s="395"/>
      <c r="C144" s="413"/>
      <c r="D144" s="413"/>
      <c r="E144" s="413"/>
      <c r="F144" s="413"/>
      <c r="G144" s="398" t="str">
        <f t="shared" si="1"/>
        <v/>
      </c>
      <c r="H144" s="399"/>
      <c r="I144" s="400"/>
      <c r="J144" s="401"/>
      <c r="K144" s="401"/>
      <c r="L144" s="401"/>
      <c r="M144" s="401"/>
      <c r="N144" s="401"/>
      <c r="O144" s="402"/>
      <c r="P144" s="403"/>
      <c r="Q144" s="404"/>
      <c r="R144" s="404"/>
      <c r="S144" s="404"/>
      <c r="T144" s="404"/>
      <c r="U144" s="404"/>
      <c r="V144" s="405"/>
      <c r="W144" s="403"/>
      <c r="X144" s="404"/>
      <c r="Y144" s="404"/>
      <c r="Z144" s="404"/>
      <c r="AA144" s="404"/>
      <c r="AB144" s="404"/>
      <c r="AC144" s="405"/>
      <c r="AD144" s="403"/>
      <c r="AE144" s="404"/>
      <c r="AF144" s="404"/>
      <c r="AG144" s="404"/>
      <c r="AH144" s="404"/>
      <c r="AI144" s="405"/>
      <c r="AK144" s="409"/>
      <c r="AL144" s="410"/>
      <c r="AM144" s="410"/>
      <c r="AN144" s="410"/>
      <c r="AO144" s="410"/>
      <c r="AP144" s="411"/>
    </row>
    <row r="145" spans="7:8" ht="13.5" customHeight="1">
      <c r="G145" s="414" t="str">
        <f t="shared" si="1"/>
        <v/>
      </c>
      <c r="H145" s="415"/>
    </row>
  </sheetData>
  <sheetProtection formatCells="0" formatRows="0"/>
  <mergeCells count="757">
    <mergeCell ref="AK144:AP144"/>
    <mergeCell ref="G145:H145"/>
    <mergeCell ref="B144:F144"/>
    <mergeCell ref="G144:H144"/>
    <mergeCell ref="I144:O144"/>
    <mergeCell ref="P144:V144"/>
    <mergeCell ref="W144:AC144"/>
    <mergeCell ref="AD144:AI144"/>
    <mergeCell ref="AK142:AP142"/>
    <mergeCell ref="B143:F143"/>
    <mergeCell ref="G143:H143"/>
    <mergeCell ref="I143:O143"/>
    <mergeCell ref="P143:V143"/>
    <mergeCell ref="W143:AC143"/>
    <mergeCell ref="AD143:AI143"/>
    <mergeCell ref="AK143:AP143"/>
    <mergeCell ref="B142:F142"/>
    <mergeCell ref="G142:H142"/>
    <mergeCell ref="I142:O142"/>
    <mergeCell ref="P142:V142"/>
    <mergeCell ref="W142:AC142"/>
    <mergeCell ref="AD142:AI142"/>
    <mergeCell ref="AK140:AP140"/>
    <mergeCell ref="B141:F141"/>
    <mergeCell ref="G141:H141"/>
    <mergeCell ref="I141:O141"/>
    <mergeCell ref="P141:V141"/>
    <mergeCell ref="W141:AC141"/>
    <mergeCell ref="AD141:AI141"/>
    <mergeCell ref="AK141:AP141"/>
    <mergeCell ref="B140:F140"/>
    <mergeCell ref="G140:H140"/>
    <mergeCell ref="I140:O140"/>
    <mergeCell ref="P140:V140"/>
    <mergeCell ref="W140:AC140"/>
    <mergeCell ref="AD140:AI140"/>
    <mergeCell ref="AK138:AP138"/>
    <mergeCell ref="B139:F139"/>
    <mergeCell ref="G139:H139"/>
    <mergeCell ref="I139:O139"/>
    <mergeCell ref="P139:V139"/>
    <mergeCell ref="W139:AC139"/>
    <mergeCell ref="AD139:AI139"/>
    <mergeCell ref="AK139:AP139"/>
    <mergeCell ref="B138:F138"/>
    <mergeCell ref="G138:H138"/>
    <mergeCell ref="I138:O138"/>
    <mergeCell ref="P138:V138"/>
    <mergeCell ref="W138:AC138"/>
    <mergeCell ref="AD138:AI138"/>
    <mergeCell ref="AK136:AP136"/>
    <mergeCell ref="B137:F137"/>
    <mergeCell ref="G137:H137"/>
    <mergeCell ref="I137:O137"/>
    <mergeCell ref="P137:V137"/>
    <mergeCell ref="W137:AC137"/>
    <mergeCell ref="AD137:AI137"/>
    <mergeCell ref="AK137:AP137"/>
    <mergeCell ref="B136:F136"/>
    <mergeCell ref="G136:H136"/>
    <mergeCell ref="I136:O136"/>
    <mergeCell ref="P136:V136"/>
    <mergeCell ref="W136:AC136"/>
    <mergeCell ref="AD136:AI136"/>
    <mergeCell ref="AK134:AP134"/>
    <mergeCell ref="B135:F135"/>
    <mergeCell ref="G135:H135"/>
    <mergeCell ref="I135:O135"/>
    <mergeCell ref="P135:V135"/>
    <mergeCell ref="W135:AC135"/>
    <mergeCell ref="AD135:AI135"/>
    <mergeCell ref="AK135:AP135"/>
    <mergeCell ref="B134:F134"/>
    <mergeCell ref="G134:H134"/>
    <mergeCell ref="I134:O134"/>
    <mergeCell ref="P134:V134"/>
    <mergeCell ref="W134:AC134"/>
    <mergeCell ref="AD134:AI134"/>
    <mergeCell ref="AK132:AP132"/>
    <mergeCell ref="B133:F133"/>
    <mergeCell ref="G133:H133"/>
    <mergeCell ref="I133:O133"/>
    <mergeCell ref="P133:V133"/>
    <mergeCell ref="W133:AC133"/>
    <mergeCell ref="AD133:AI133"/>
    <mergeCell ref="AK133:AP133"/>
    <mergeCell ref="B132:F132"/>
    <mergeCell ref="G132:H132"/>
    <mergeCell ref="I132:O132"/>
    <mergeCell ref="P132:V132"/>
    <mergeCell ref="W132:AC132"/>
    <mergeCell ref="AD132:AI132"/>
    <mergeCell ref="AK130:AP130"/>
    <mergeCell ref="B131:F131"/>
    <mergeCell ref="G131:H131"/>
    <mergeCell ref="I131:O131"/>
    <mergeCell ref="P131:V131"/>
    <mergeCell ref="W131:AC131"/>
    <mergeCell ref="AD131:AI131"/>
    <mergeCell ref="AK131:AP131"/>
    <mergeCell ref="B130:F130"/>
    <mergeCell ref="G130:H130"/>
    <mergeCell ref="I130:O130"/>
    <mergeCell ref="P130:V130"/>
    <mergeCell ref="W130:AC130"/>
    <mergeCell ref="AD130:AI130"/>
    <mergeCell ref="AK128:AP128"/>
    <mergeCell ref="B129:F129"/>
    <mergeCell ref="G129:H129"/>
    <mergeCell ref="I129:O129"/>
    <mergeCell ref="P129:V129"/>
    <mergeCell ref="W129:AC129"/>
    <mergeCell ref="AD129:AI129"/>
    <mergeCell ref="AK129:AP129"/>
    <mergeCell ref="B128:F128"/>
    <mergeCell ref="G128:H128"/>
    <mergeCell ref="I128:O128"/>
    <mergeCell ref="P128:V128"/>
    <mergeCell ref="W128:AC128"/>
    <mergeCell ref="AD128:AI128"/>
    <mergeCell ref="AK126:AP126"/>
    <mergeCell ref="B127:F127"/>
    <mergeCell ref="G127:H127"/>
    <mergeCell ref="I127:O127"/>
    <mergeCell ref="P127:V127"/>
    <mergeCell ref="W127:AC127"/>
    <mergeCell ref="AD127:AI127"/>
    <mergeCell ref="AK127:AP127"/>
    <mergeCell ref="B126:F126"/>
    <mergeCell ref="G126:H126"/>
    <mergeCell ref="I126:O126"/>
    <mergeCell ref="P126:V126"/>
    <mergeCell ref="W126:AC126"/>
    <mergeCell ref="AD126:AI126"/>
    <mergeCell ref="AK124:AP124"/>
    <mergeCell ref="B125:F125"/>
    <mergeCell ref="G125:H125"/>
    <mergeCell ref="I125:O125"/>
    <mergeCell ref="P125:V125"/>
    <mergeCell ref="W125:AC125"/>
    <mergeCell ref="AD125:AI125"/>
    <mergeCell ref="AK125:AP125"/>
    <mergeCell ref="B124:F124"/>
    <mergeCell ref="G124:H124"/>
    <mergeCell ref="I124:O124"/>
    <mergeCell ref="P124:V124"/>
    <mergeCell ref="W124:AC124"/>
    <mergeCell ref="AD124:AI124"/>
    <mergeCell ref="AK122:AP122"/>
    <mergeCell ref="B123:F123"/>
    <mergeCell ref="G123:H123"/>
    <mergeCell ref="I123:O123"/>
    <mergeCell ref="P123:V123"/>
    <mergeCell ref="W123:AC123"/>
    <mergeCell ref="AD123:AI123"/>
    <mergeCell ref="AK123:AP123"/>
    <mergeCell ref="B122:F122"/>
    <mergeCell ref="G122:H122"/>
    <mergeCell ref="I122:O122"/>
    <mergeCell ref="P122:V122"/>
    <mergeCell ref="W122:AC122"/>
    <mergeCell ref="AD122:AI122"/>
    <mergeCell ref="AK120:AP120"/>
    <mergeCell ref="B121:F121"/>
    <mergeCell ref="G121:H121"/>
    <mergeCell ref="I121:O121"/>
    <mergeCell ref="P121:V121"/>
    <mergeCell ref="W121:AC121"/>
    <mergeCell ref="AD121:AI121"/>
    <mergeCell ref="AK121:AP121"/>
    <mergeCell ref="B120:F120"/>
    <mergeCell ref="G120:H120"/>
    <mergeCell ref="I120:O120"/>
    <mergeCell ref="P120:V120"/>
    <mergeCell ref="W120:AC120"/>
    <mergeCell ref="AD120:AI120"/>
    <mergeCell ref="AK118:AP118"/>
    <mergeCell ref="B119:F119"/>
    <mergeCell ref="G119:H119"/>
    <mergeCell ref="I119:O119"/>
    <mergeCell ref="P119:V119"/>
    <mergeCell ref="W119:AC119"/>
    <mergeCell ref="AD119:AI119"/>
    <mergeCell ref="AK119:AP119"/>
    <mergeCell ref="B118:F118"/>
    <mergeCell ref="G118:H118"/>
    <mergeCell ref="I118:O118"/>
    <mergeCell ref="P118:V118"/>
    <mergeCell ref="W118:AC118"/>
    <mergeCell ref="AD118:AI118"/>
    <mergeCell ref="AK116:AP116"/>
    <mergeCell ref="B117:F117"/>
    <mergeCell ref="G117:H117"/>
    <mergeCell ref="I117:O117"/>
    <mergeCell ref="P117:V117"/>
    <mergeCell ref="W117:AC117"/>
    <mergeCell ref="AD117:AI117"/>
    <mergeCell ref="AK117:AP117"/>
    <mergeCell ref="B116:F116"/>
    <mergeCell ref="G116:H116"/>
    <mergeCell ref="I116:O116"/>
    <mergeCell ref="P116:V116"/>
    <mergeCell ref="W116:AC116"/>
    <mergeCell ref="AD116:AI116"/>
    <mergeCell ref="AK114:AP114"/>
    <mergeCell ref="B115:F115"/>
    <mergeCell ref="G115:H115"/>
    <mergeCell ref="I115:O115"/>
    <mergeCell ref="P115:V115"/>
    <mergeCell ref="W115:AC115"/>
    <mergeCell ref="AD115:AI115"/>
    <mergeCell ref="AK115:AP115"/>
    <mergeCell ref="B114:F114"/>
    <mergeCell ref="G114:H114"/>
    <mergeCell ref="I114:O114"/>
    <mergeCell ref="P114:V114"/>
    <mergeCell ref="W114:AC114"/>
    <mergeCell ref="AD114:AI114"/>
    <mergeCell ref="AK112:AP112"/>
    <mergeCell ref="B113:F113"/>
    <mergeCell ref="G113:H113"/>
    <mergeCell ref="I113:O113"/>
    <mergeCell ref="P113:V113"/>
    <mergeCell ref="W113:AC113"/>
    <mergeCell ref="AD113:AI113"/>
    <mergeCell ref="AK113:AP113"/>
    <mergeCell ref="B112:F112"/>
    <mergeCell ref="G112:H112"/>
    <mergeCell ref="I112:O112"/>
    <mergeCell ref="P112:V112"/>
    <mergeCell ref="W112:AC112"/>
    <mergeCell ref="AD112:AI112"/>
    <mergeCell ref="AK110:AP110"/>
    <mergeCell ref="B111:F111"/>
    <mergeCell ref="G111:H111"/>
    <mergeCell ref="I111:O111"/>
    <mergeCell ref="P111:V111"/>
    <mergeCell ref="W111:AC111"/>
    <mergeCell ref="AD111:AI111"/>
    <mergeCell ref="AK111:AP111"/>
    <mergeCell ref="B110:F110"/>
    <mergeCell ref="G110:H110"/>
    <mergeCell ref="I110:O110"/>
    <mergeCell ref="P110:V110"/>
    <mergeCell ref="W110:AC110"/>
    <mergeCell ref="AD110:AI110"/>
    <mergeCell ref="AK108:AP108"/>
    <mergeCell ref="B109:F109"/>
    <mergeCell ref="G109:H109"/>
    <mergeCell ref="I109:O109"/>
    <mergeCell ref="P109:V109"/>
    <mergeCell ref="W109:AC109"/>
    <mergeCell ref="AD109:AI109"/>
    <mergeCell ref="AK109:AP109"/>
    <mergeCell ref="B108:F108"/>
    <mergeCell ref="G108:H108"/>
    <mergeCell ref="I108:O108"/>
    <mergeCell ref="P108:V108"/>
    <mergeCell ref="W108:AC108"/>
    <mergeCell ref="AD108:AI108"/>
    <mergeCell ref="AK106:AP106"/>
    <mergeCell ref="B107:F107"/>
    <mergeCell ref="G107:H107"/>
    <mergeCell ref="I107:O107"/>
    <mergeCell ref="P107:V107"/>
    <mergeCell ref="W107:AC107"/>
    <mergeCell ref="AD107:AI107"/>
    <mergeCell ref="AK107:AP107"/>
    <mergeCell ref="B106:F106"/>
    <mergeCell ref="G106:H106"/>
    <mergeCell ref="I106:O106"/>
    <mergeCell ref="P106:V106"/>
    <mergeCell ref="W106:AC106"/>
    <mergeCell ref="AD106:AI106"/>
    <mergeCell ref="AK104:AP104"/>
    <mergeCell ref="B105:F105"/>
    <mergeCell ref="G105:H105"/>
    <mergeCell ref="I105:O105"/>
    <mergeCell ref="P105:V105"/>
    <mergeCell ref="W105:AC105"/>
    <mergeCell ref="AD105:AI105"/>
    <mergeCell ref="AK105:AP105"/>
    <mergeCell ref="B104:F104"/>
    <mergeCell ref="G104:H104"/>
    <mergeCell ref="I104:O104"/>
    <mergeCell ref="P104:V104"/>
    <mergeCell ref="W104:AC104"/>
    <mergeCell ref="AD104:AI104"/>
    <mergeCell ref="AK102:AP102"/>
    <mergeCell ref="B103:F103"/>
    <mergeCell ref="G103:H103"/>
    <mergeCell ref="I103:O103"/>
    <mergeCell ref="P103:V103"/>
    <mergeCell ref="W103:AC103"/>
    <mergeCell ref="AD103:AI103"/>
    <mergeCell ref="AK103:AP103"/>
    <mergeCell ref="B102:F102"/>
    <mergeCell ref="G102:H102"/>
    <mergeCell ref="I102:O102"/>
    <mergeCell ref="P102:V102"/>
    <mergeCell ref="W102:AC102"/>
    <mergeCell ref="AD102:AI102"/>
    <mergeCell ref="AK100:AP100"/>
    <mergeCell ref="B101:F101"/>
    <mergeCell ref="G101:H101"/>
    <mergeCell ref="I101:O101"/>
    <mergeCell ref="P101:V101"/>
    <mergeCell ref="W101:AC101"/>
    <mergeCell ref="AD101:AI101"/>
    <mergeCell ref="AK101:AP101"/>
    <mergeCell ref="B100:F100"/>
    <mergeCell ref="G100:H100"/>
    <mergeCell ref="I100:O100"/>
    <mergeCell ref="P100:V100"/>
    <mergeCell ref="W100:AC100"/>
    <mergeCell ref="AD100:AI100"/>
    <mergeCell ref="AK98:AP98"/>
    <mergeCell ref="B99:F99"/>
    <mergeCell ref="G99:H99"/>
    <mergeCell ref="I99:O99"/>
    <mergeCell ref="P99:V99"/>
    <mergeCell ref="W99:AC99"/>
    <mergeCell ref="AD99:AI99"/>
    <mergeCell ref="AK99:AP99"/>
    <mergeCell ref="B98:F98"/>
    <mergeCell ref="G98:H98"/>
    <mergeCell ref="I98:O98"/>
    <mergeCell ref="P98:V98"/>
    <mergeCell ref="W98:AC98"/>
    <mergeCell ref="AD98:AI98"/>
    <mergeCell ref="AK96:AP96"/>
    <mergeCell ref="B97:F97"/>
    <mergeCell ref="G97:H97"/>
    <mergeCell ref="I97:O97"/>
    <mergeCell ref="P97:V97"/>
    <mergeCell ref="W97:AC97"/>
    <mergeCell ref="AD97:AI97"/>
    <mergeCell ref="AK97:AP97"/>
    <mergeCell ref="B96:F96"/>
    <mergeCell ref="G96:H96"/>
    <mergeCell ref="I96:O96"/>
    <mergeCell ref="P96:V96"/>
    <mergeCell ref="W96:AC96"/>
    <mergeCell ref="AD96:AI96"/>
    <mergeCell ref="AK94:AP94"/>
    <mergeCell ref="B95:F95"/>
    <mergeCell ref="G95:H95"/>
    <mergeCell ref="I95:O95"/>
    <mergeCell ref="P95:V95"/>
    <mergeCell ref="W95:AC95"/>
    <mergeCell ref="AD95:AI95"/>
    <mergeCell ref="AK95:AP95"/>
    <mergeCell ref="B94:F94"/>
    <mergeCell ref="G94:H94"/>
    <mergeCell ref="I94:O94"/>
    <mergeCell ref="P94:V94"/>
    <mergeCell ref="W94:AC94"/>
    <mergeCell ref="AD94:AI94"/>
    <mergeCell ref="AK92:AP92"/>
    <mergeCell ref="B93:F93"/>
    <mergeCell ref="G93:H93"/>
    <mergeCell ref="I93:O93"/>
    <mergeCell ref="P93:V93"/>
    <mergeCell ref="W93:AC93"/>
    <mergeCell ref="AD93:AI93"/>
    <mergeCell ref="AK93:AP93"/>
    <mergeCell ref="B92:F92"/>
    <mergeCell ref="G92:H92"/>
    <mergeCell ref="I92:O92"/>
    <mergeCell ref="P92:V92"/>
    <mergeCell ref="W92:AC92"/>
    <mergeCell ref="AD92:AI92"/>
    <mergeCell ref="AK90:AP90"/>
    <mergeCell ref="B91:F91"/>
    <mergeCell ref="G91:H91"/>
    <mergeCell ref="I91:O91"/>
    <mergeCell ref="P91:V91"/>
    <mergeCell ref="W91:AC91"/>
    <mergeCell ref="AD91:AI91"/>
    <mergeCell ref="AK91:AP91"/>
    <mergeCell ref="B90:F90"/>
    <mergeCell ref="G90:H90"/>
    <mergeCell ref="I90:O90"/>
    <mergeCell ref="P90:V90"/>
    <mergeCell ref="W90:AC90"/>
    <mergeCell ref="AD90:AI90"/>
    <mergeCell ref="AK88:AP88"/>
    <mergeCell ref="B89:F89"/>
    <mergeCell ref="G89:H89"/>
    <mergeCell ref="I89:O89"/>
    <mergeCell ref="P89:V89"/>
    <mergeCell ref="W89:AC89"/>
    <mergeCell ref="AD89:AI89"/>
    <mergeCell ref="AK89:AP89"/>
    <mergeCell ref="B88:F88"/>
    <mergeCell ref="G88:H88"/>
    <mergeCell ref="I88:O88"/>
    <mergeCell ref="P88:V88"/>
    <mergeCell ref="W88:AC88"/>
    <mergeCell ref="AD88:AI88"/>
    <mergeCell ref="AK86:AP86"/>
    <mergeCell ref="B87:F87"/>
    <mergeCell ref="G87:H87"/>
    <mergeCell ref="I87:O87"/>
    <mergeCell ref="P87:V87"/>
    <mergeCell ref="W87:AC87"/>
    <mergeCell ref="AD87:AI87"/>
    <mergeCell ref="AK87:AP87"/>
    <mergeCell ref="B86:F86"/>
    <mergeCell ref="G86:H86"/>
    <mergeCell ref="I86:O86"/>
    <mergeCell ref="P86:V86"/>
    <mergeCell ref="W86:AC86"/>
    <mergeCell ref="AD86:AI86"/>
    <mergeCell ref="AK84:AP84"/>
    <mergeCell ref="B85:F85"/>
    <mergeCell ref="G85:H85"/>
    <mergeCell ref="I85:O85"/>
    <mergeCell ref="P85:V85"/>
    <mergeCell ref="W85:AC85"/>
    <mergeCell ref="AD85:AI85"/>
    <mergeCell ref="AK85:AP85"/>
    <mergeCell ref="B84:F84"/>
    <mergeCell ref="G84:H84"/>
    <mergeCell ref="I84:O84"/>
    <mergeCell ref="P84:V84"/>
    <mergeCell ref="W84:AC84"/>
    <mergeCell ref="AD84:AI84"/>
    <mergeCell ref="AK82:AP82"/>
    <mergeCell ref="B83:F83"/>
    <mergeCell ref="G83:H83"/>
    <mergeCell ref="I83:O83"/>
    <mergeCell ref="P83:V83"/>
    <mergeCell ref="W83:AC83"/>
    <mergeCell ref="AD83:AI83"/>
    <mergeCell ref="AK83:AP83"/>
    <mergeCell ref="B82:F82"/>
    <mergeCell ref="G82:H82"/>
    <mergeCell ref="I82:O82"/>
    <mergeCell ref="P82:V82"/>
    <mergeCell ref="W82:AC82"/>
    <mergeCell ref="AD82:AI82"/>
    <mergeCell ref="AK80:AP80"/>
    <mergeCell ref="B81:F81"/>
    <mergeCell ref="G81:H81"/>
    <mergeCell ref="I81:O81"/>
    <mergeCell ref="P81:V81"/>
    <mergeCell ref="W81:AC81"/>
    <mergeCell ref="AD81:AI81"/>
    <mergeCell ref="AK81:AP81"/>
    <mergeCell ref="B80:F80"/>
    <mergeCell ref="G80:H80"/>
    <mergeCell ref="I80:O80"/>
    <mergeCell ref="P80:V80"/>
    <mergeCell ref="W80:AC80"/>
    <mergeCell ref="AD80:AI80"/>
    <mergeCell ref="AK78:AP78"/>
    <mergeCell ref="B79:F79"/>
    <mergeCell ref="G79:H79"/>
    <mergeCell ref="I79:O79"/>
    <mergeCell ref="P79:V79"/>
    <mergeCell ref="W79:AC79"/>
    <mergeCell ref="AD79:AI79"/>
    <mergeCell ref="AK79:AP79"/>
    <mergeCell ref="B78:F78"/>
    <mergeCell ref="G78:H78"/>
    <mergeCell ref="I78:O78"/>
    <mergeCell ref="P78:V78"/>
    <mergeCell ref="W78:AC78"/>
    <mergeCell ref="AD78:AI78"/>
    <mergeCell ref="AK76:AP76"/>
    <mergeCell ref="B77:F77"/>
    <mergeCell ref="G77:H77"/>
    <mergeCell ref="I77:O77"/>
    <mergeCell ref="P77:V77"/>
    <mergeCell ref="W77:AC77"/>
    <mergeCell ref="AD77:AI77"/>
    <mergeCell ref="AK77:AP77"/>
    <mergeCell ref="B76:F76"/>
    <mergeCell ref="G76:H76"/>
    <mergeCell ref="I76:O76"/>
    <mergeCell ref="P76:V76"/>
    <mergeCell ref="W76:AC76"/>
    <mergeCell ref="AD76:AI76"/>
    <mergeCell ref="AK74:AP74"/>
    <mergeCell ref="B75:F75"/>
    <mergeCell ref="G75:H75"/>
    <mergeCell ref="I75:O75"/>
    <mergeCell ref="P75:V75"/>
    <mergeCell ref="W75:AC75"/>
    <mergeCell ref="AD75:AI75"/>
    <mergeCell ref="AK75:AP75"/>
    <mergeCell ref="B74:F74"/>
    <mergeCell ref="G74:H74"/>
    <mergeCell ref="I74:O74"/>
    <mergeCell ref="P74:V74"/>
    <mergeCell ref="W74:AC74"/>
    <mergeCell ref="AD74:AI74"/>
    <mergeCell ref="AK72:AP72"/>
    <mergeCell ref="B73:F73"/>
    <mergeCell ref="G73:H73"/>
    <mergeCell ref="I73:O73"/>
    <mergeCell ref="P73:V73"/>
    <mergeCell ref="W73:AC73"/>
    <mergeCell ref="AD73:AI73"/>
    <mergeCell ref="AK73:AP73"/>
    <mergeCell ref="B72:F72"/>
    <mergeCell ref="G72:H72"/>
    <mergeCell ref="I72:O72"/>
    <mergeCell ref="P72:V72"/>
    <mergeCell ref="W72:AC72"/>
    <mergeCell ref="AD72:AI72"/>
    <mergeCell ref="AK70:AP70"/>
    <mergeCell ref="B71:F71"/>
    <mergeCell ref="G71:H71"/>
    <mergeCell ref="I71:O71"/>
    <mergeCell ref="P71:V71"/>
    <mergeCell ref="W71:AC71"/>
    <mergeCell ref="AD71:AI71"/>
    <mergeCell ref="AK71:AP71"/>
    <mergeCell ref="B70:F70"/>
    <mergeCell ref="G70:H70"/>
    <mergeCell ref="I70:O70"/>
    <mergeCell ref="P70:V70"/>
    <mergeCell ref="W70:AC70"/>
    <mergeCell ref="AD70:AI70"/>
    <mergeCell ref="AK68:AP68"/>
    <mergeCell ref="B69:F69"/>
    <mergeCell ref="G69:H69"/>
    <mergeCell ref="I69:O69"/>
    <mergeCell ref="P69:V69"/>
    <mergeCell ref="W69:AC69"/>
    <mergeCell ref="AD69:AI69"/>
    <mergeCell ref="AK69:AP69"/>
    <mergeCell ref="B68:F68"/>
    <mergeCell ref="G68:H68"/>
    <mergeCell ref="I68:O68"/>
    <mergeCell ref="P68:V68"/>
    <mergeCell ref="W68:AC68"/>
    <mergeCell ref="AD68:AI68"/>
    <mergeCell ref="AK66:AP66"/>
    <mergeCell ref="B67:F67"/>
    <mergeCell ref="G67:H67"/>
    <mergeCell ref="I67:O67"/>
    <mergeCell ref="P67:V67"/>
    <mergeCell ref="W67:AC67"/>
    <mergeCell ref="AD67:AI67"/>
    <mergeCell ref="AK67:AP67"/>
    <mergeCell ref="B66:F66"/>
    <mergeCell ref="G66:H66"/>
    <mergeCell ref="I66:O66"/>
    <mergeCell ref="P66:V66"/>
    <mergeCell ref="W66:AC66"/>
    <mergeCell ref="AD66:AI66"/>
    <mergeCell ref="AK64:AP64"/>
    <mergeCell ref="B65:F65"/>
    <mergeCell ref="G65:H65"/>
    <mergeCell ref="I65:O65"/>
    <mergeCell ref="P65:V65"/>
    <mergeCell ref="W65:AC65"/>
    <mergeCell ref="AD65:AI65"/>
    <mergeCell ref="AK65:AP65"/>
    <mergeCell ref="B64:F64"/>
    <mergeCell ref="G64:H64"/>
    <mergeCell ref="I64:O64"/>
    <mergeCell ref="P64:V64"/>
    <mergeCell ref="W64:AC64"/>
    <mergeCell ref="AD64:AI64"/>
    <mergeCell ref="AK62:AP62"/>
    <mergeCell ref="B63:F63"/>
    <mergeCell ref="G63:H63"/>
    <mergeCell ref="I63:O63"/>
    <mergeCell ref="P63:V63"/>
    <mergeCell ref="W63:AC63"/>
    <mergeCell ref="AD63:AI63"/>
    <mergeCell ref="AK63:AP63"/>
    <mergeCell ref="B62:F62"/>
    <mergeCell ref="G62:H62"/>
    <mergeCell ref="I62:O62"/>
    <mergeCell ref="P62:V62"/>
    <mergeCell ref="W62:AC62"/>
    <mergeCell ref="AD62:AI62"/>
    <mergeCell ref="AK60:AP60"/>
    <mergeCell ref="B61:F61"/>
    <mergeCell ref="G61:H61"/>
    <mergeCell ref="I61:O61"/>
    <mergeCell ref="P61:V61"/>
    <mergeCell ref="W61:AC61"/>
    <mergeCell ref="AD61:AI61"/>
    <mergeCell ref="AK61:AP61"/>
    <mergeCell ref="B60:F60"/>
    <mergeCell ref="G60:H60"/>
    <mergeCell ref="I60:O60"/>
    <mergeCell ref="P60:V60"/>
    <mergeCell ref="W60:AC60"/>
    <mergeCell ref="AD60:AI60"/>
    <mergeCell ref="AK58:AP58"/>
    <mergeCell ref="B59:F59"/>
    <mergeCell ref="G59:H59"/>
    <mergeCell ref="I59:O59"/>
    <mergeCell ref="P59:V59"/>
    <mergeCell ref="W59:AC59"/>
    <mergeCell ref="AD59:AI59"/>
    <mergeCell ref="AK59:AP59"/>
    <mergeCell ref="B58:F58"/>
    <mergeCell ref="G58:H58"/>
    <mergeCell ref="I58:O58"/>
    <mergeCell ref="P58:V58"/>
    <mergeCell ref="W58:AC58"/>
    <mergeCell ref="AD58:AI58"/>
    <mergeCell ref="AK56:AP56"/>
    <mergeCell ref="B57:F57"/>
    <mergeCell ref="G57:H57"/>
    <mergeCell ref="I57:O57"/>
    <mergeCell ref="P57:V57"/>
    <mergeCell ref="W57:AC57"/>
    <mergeCell ref="AD57:AI57"/>
    <mergeCell ref="AK57:AP57"/>
    <mergeCell ref="B56:F56"/>
    <mergeCell ref="G56:H56"/>
    <mergeCell ref="I56:O56"/>
    <mergeCell ref="P56:V56"/>
    <mergeCell ref="W56:AC56"/>
    <mergeCell ref="AD56:AI56"/>
    <mergeCell ref="AK54:AP54"/>
    <mergeCell ref="B55:F55"/>
    <mergeCell ref="G55:H55"/>
    <mergeCell ref="I55:O55"/>
    <mergeCell ref="P55:V55"/>
    <mergeCell ref="W55:AC55"/>
    <mergeCell ref="AD55:AI55"/>
    <mergeCell ref="AK55:AP55"/>
    <mergeCell ref="B54:F54"/>
    <mergeCell ref="G54:H54"/>
    <mergeCell ref="I54:O54"/>
    <mergeCell ref="P54:V54"/>
    <mergeCell ref="W54:AC54"/>
    <mergeCell ref="AD54:AI54"/>
    <mergeCell ref="AK52:AP52"/>
    <mergeCell ref="B53:F53"/>
    <mergeCell ref="G53:H53"/>
    <mergeCell ref="I53:O53"/>
    <mergeCell ref="P53:V53"/>
    <mergeCell ref="W53:AC53"/>
    <mergeCell ref="AD53:AI53"/>
    <mergeCell ref="AK53:AP53"/>
    <mergeCell ref="B52:F52"/>
    <mergeCell ref="G52:H52"/>
    <mergeCell ref="I52:O52"/>
    <mergeCell ref="P52:V52"/>
    <mergeCell ref="W52:AC52"/>
    <mergeCell ref="AD52:AI52"/>
    <mergeCell ref="AK50:AP50"/>
    <mergeCell ref="B51:F51"/>
    <mergeCell ref="G51:H51"/>
    <mergeCell ref="I51:O51"/>
    <mergeCell ref="P51:V51"/>
    <mergeCell ref="W51:AC51"/>
    <mergeCell ref="AD51:AI51"/>
    <mergeCell ref="AK51:AP51"/>
    <mergeCell ref="B50:F50"/>
    <mergeCell ref="G50:H50"/>
    <mergeCell ref="I50:O50"/>
    <mergeCell ref="P50:V50"/>
    <mergeCell ref="W50:AC50"/>
    <mergeCell ref="AD50:AI50"/>
    <mergeCell ref="AK48:AP48"/>
    <mergeCell ref="B49:F49"/>
    <mergeCell ref="G49:H49"/>
    <mergeCell ref="I49:O49"/>
    <mergeCell ref="P49:V49"/>
    <mergeCell ref="W49:AC49"/>
    <mergeCell ref="AD49:AI49"/>
    <mergeCell ref="AK49:AP49"/>
    <mergeCell ref="B48:F48"/>
    <mergeCell ref="G48:H48"/>
    <mergeCell ref="I48:O48"/>
    <mergeCell ref="P48:V48"/>
    <mergeCell ref="W48:AC48"/>
    <mergeCell ref="AD48:AI48"/>
    <mergeCell ref="B47:F47"/>
    <mergeCell ref="G47:H47"/>
    <mergeCell ref="I47:O47"/>
    <mergeCell ref="P47:V47"/>
    <mergeCell ref="W47:AC47"/>
    <mergeCell ref="AD47:AI47"/>
    <mergeCell ref="AK47:AP47"/>
    <mergeCell ref="B46:F46"/>
    <mergeCell ref="G46:H46"/>
    <mergeCell ref="I46:O46"/>
    <mergeCell ref="P46:V46"/>
    <mergeCell ref="W46:AC46"/>
    <mergeCell ref="AD46:AI46"/>
    <mergeCell ref="AK44:AP44"/>
    <mergeCell ref="B45:F45"/>
    <mergeCell ref="G45:H45"/>
    <mergeCell ref="I45:O45"/>
    <mergeCell ref="P45:V45"/>
    <mergeCell ref="W45:AC45"/>
    <mergeCell ref="AD45:AI45"/>
    <mergeCell ref="AK45:AP45"/>
    <mergeCell ref="AK46:AP46"/>
    <mergeCell ref="A30:A31"/>
    <mergeCell ref="B31:AI31"/>
    <mergeCell ref="B33:D33"/>
    <mergeCell ref="A34:A36"/>
    <mergeCell ref="B34:AI36"/>
    <mergeCell ref="B44:F44"/>
    <mergeCell ref="G44:H44"/>
    <mergeCell ref="I44:O44"/>
    <mergeCell ref="P44:V44"/>
    <mergeCell ref="W44:AC44"/>
    <mergeCell ref="AD44:AI44"/>
    <mergeCell ref="C26:V26"/>
    <mergeCell ref="AA26:AC27"/>
    <mergeCell ref="AD26:AI27"/>
    <mergeCell ref="C27:V27"/>
    <mergeCell ref="C28:V28"/>
    <mergeCell ref="C29:V29"/>
    <mergeCell ref="AH22:AI23"/>
    <mergeCell ref="B23:V23"/>
    <mergeCell ref="C24:V24"/>
    <mergeCell ref="AA24:AC25"/>
    <mergeCell ref="AD24:AI25"/>
    <mergeCell ref="C25:V25"/>
    <mergeCell ref="B18:J18"/>
    <mergeCell ref="B19:V19"/>
    <mergeCell ref="B20:G20"/>
    <mergeCell ref="AA20:AC21"/>
    <mergeCell ref="AD20:AI21"/>
    <mergeCell ref="A22:A23"/>
    <mergeCell ref="B22:C22"/>
    <mergeCell ref="D22:V22"/>
    <mergeCell ref="AA22:AC23"/>
    <mergeCell ref="AD22:AG23"/>
    <mergeCell ref="C13:V13"/>
    <mergeCell ref="C14:V14"/>
    <mergeCell ref="B15:J15"/>
    <mergeCell ref="B16:J16"/>
    <mergeCell ref="AB16:AC16"/>
    <mergeCell ref="B17:J17"/>
    <mergeCell ref="AB17:AC17"/>
    <mergeCell ref="B5:D5"/>
    <mergeCell ref="E5:K5"/>
    <mergeCell ref="AF5:AI8"/>
    <mergeCell ref="B6:D6"/>
    <mergeCell ref="E6:K6"/>
    <mergeCell ref="B7:D7"/>
    <mergeCell ref="E7:K7"/>
    <mergeCell ref="B8:D8"/>
    <mergeCell ref="E8:K8"/>
    <mergeCell ref="B3:D3"/>
    <mergeCell ref="E3:K3"/>
    <mergeCell ref="U3:V3"/>
    <mergeCell ref="AF3:AI4"/>
    <mergeCell ref="B4:D4"/>
    <mergeCell ref="E4:K4"/>
  </mergeCells>
  <phoneticPr fontId="9"/>
  <dataValidations count="8">
    <dataValidation type="list" showInputMessage="1" sqref="I45:O144" xr:uid="{38801516-5AB2-4768-A1AB-DB16171D88AF}">
      <formula1>$AU$45:$AU$63</formula1>
    </dataValidation>
    <dataValidation type="list" allowBlank="1" showInputMessage="1" showErrorMessage="1" sqref="B22" xr:uid="{EB230515-080C-4856-B2A3-7454B81BB63C}">
      <formula1>"01:依頼者名,02:事業所名,99:その他→"</formula1>
    </dataValidation>
    <dataValidation type="list" allowBlank="1" showInputMessage="1" showErrorMessage="1" sqref="U3:V3" xr:uid="{F64F04F8-9D8F-42CF-9D66-27E57CF15DA1}">
      <formula1>"TRUE,FALSE"</formula1>
    </dataValidation>
    <dataValidation type="list" showInputMessage="1" showErrorMessage="1" sqref="B33:D33" xr:uid="{E84BCDFA-9BF7-426C-BC4B-37BAA989BCCC}">
      <formula1>"　,試料全返却要"</formula1>
    </dataValidation>
    <dataValidation showDropDown="1" showInputMessage="1" showErrorMessage="1" sqref="C30:V30" xr:uid="{5A957E77-F3C1-4A20-9983-3236EAAC9896}"/>
    <dataValidation type="list" showInputMessage="1" sqref="A24" xr:uid="{4C25EED7-C045-4F0E-A4E0-967F664098C2}">
      <formula1>"件名,業務名,工事件名,工事名,調査名,業務件名,調査件名,工事名称"</formula1>
    </dataValidation>
    <dataValidation type="list" allowBlank="1" showInputMessage="1" showErrorMessage="1" sqref="B20:G20" xr:uid="{61933E8A-775D-425F-A89F-425896E7EB3E}">
      <formula1>"03:持込,01:採取,04:引取環科研,02:引取依頼"</formula1>
    </dataValidation>
    <dataValidation type="list" showInputMessage="1" showErrorMessage="1" sqref="B30" xr:uid="{3897F7AF-C7B0-4C96-BA21-48E538E3CD8B}">
      <formula1>$AR$45:$AR$79</formula1>
    </dataValidation>
  </dataValidations>
  <pageMargins left="0.39370078740157483" right="0.39370078740157483" top="0.39370078740157483" bottom="0.39370078740157483" header="0.39370078740157483" footer="0.59055118110236227"/>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1</xdr:col>
                    <xdr:colOff>0</xdr:colOff>
                    <xdr:row>23</xdr:row>
                    <xdr:rowOff>9525</xdr:rowOff>
                  </from>
                  <to>
                    <xdr:col>2</xdr:col>
                    <xdr:colOff>0</xdr:colOff>
                    <xdr:row>23</xdr:row>
                    <xdr:rowOff>200025</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1</xdr:col>
                    <xdr:colOff>9525</xdr:colOff>
                    <xdr:row>23</xdr:row>
                    <xdr:rowOff>209550</xdr:rowOff>
                  </from>
                  <to>
                    <xdr:col>2</xdr:col>
                    <xdr:colOff>0</xdr:colOff>
                    <xdr:row>24</xdr:row>
                    <xdr:rowOff>200025</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1</xdr:col>
                    <xdr:colOff>9525</xdr:colOff>
                    <xdr:row>24</xdr:row>
                    <xdr:rowOff>219075</xdr:rowOff>
                  </from>
                  <to>
                    <xdr:col>2</xdr:col>
                    <xdr:colOff>0</xdr:colOff>
                    <xdr:row>26</xdr:row>
                    <xdr:rowOff>0</xdr:rowOff>
                  </to>
                </anchor>
              </controlPr>
            </control>
          </mc:Choice>
        </mc:AlternateContent>
        <mc:AlternateContent xmlns:mc="http://schemas.openxmlformats.org/markup-compatibility/2006">
          <mc:Choice Requires="x14">
            <control shapeId="51204" r:id="rId7" name="Check Box 4">
              <controlPr locked="0" defaultSize="0" autoFill="0" autoLine="0" autoPict="0">
                <anchor moveWithCells="1">
                  <from>
                    <xdr:col>1</xdr:col>
                    <xdr:colOff>9525</xdr:colOff>
                    <xdr:row>26</xdr:row>
                    <xdr:rowOff>0</xdr:rowOff>
                  </from>
                  <to>
                    <xdr:col>2</xdr:col>
                    <xdr:colOff>0</xdr:colOff>
                    <xdr:row>26</xdr:row>
                    <xdr:rowOff>200025</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1</xdr:col>
                    <xdr:colOff>9525</xdr:colOff>
                    <xdr:row>26</xdr:row>
                    <xdr:rowOff>209550</xdr:rowOff>
                  </from>
                  <to>
                    <xdr:col>2</xdr:col>
                    <xdr:colOff>0</xdr:colOff>
                    <xdr:row>27</xdr:row>
                    <xdr:rowOff>200025</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1</xdr:col>
                    <xdr:colOff>9525</xdr:colOff>
                    <xdr:row>27</xdr:row>
                    <xdr:rowOff>219075</xdr:rowOff>
                  </from>
                  <to>
                    <xdr:col>2</xdr:col>
                    <xdr:colOff>0</xdr:colOff>
                    <xdr:row>28</xdr:row>
                    <xdr:rowOff>209550</xdr:rowOff>
                  </to>
                </anchor>
              </controlPr>
            </control>
          </mc:Choice>
        </mc:AlternateContent>
        <mc:AlternateContent xmlns:mc="http://schemas.openxmlformats.org/markup-compatibility/2006">
          <mc:Choice Requires="x14">
            <control shapeId="51208" r:id="rId10" name="Check Box 8">
              <controlPr defaultSize="0" autoFill="0" autoLine="0" autoPict="0">
                <anchor moveWithCells="1">
                  <from>
                    <xdr:col>1</xdr:col>
                    <xdr:colOff>0</xdr:colOff>
                    <xdr:row>13</xdr:row>
                    <xdr:rowOff>0</xdr:rowOff>
                  </from>
                  <to>
                    <xdr:col>2</xdr:col>
                    <xdr:colOff>0</xdr:colOff>
                    <xdr:row>13</xdr:row>
                    <xdr:rowOff>152400</xdr:rowOff>
                  </to>
                </anchor>
              </controlPr>
            </control>
          </mc:Choice>
        </mc:AlternateContent>
        <mc:AlternateContent xmlns:mc="http://schemas.openxmlformats.org/markup-compatibility/2006">
          <mc:Choice Requires="x14">
            <control shapeId="51210" r:id="rId11" name="Check Box 10">
              <controlPr defaultSize="0" autoFill="0" autoLine="0" autoPict="0">
                <anchor moveWithCells="1">
                  <from>
                    <xdr:col>1</xdr:col>
                    <xdr:colOff>0</xdr:colOff>
                    <xdr:row>12</xdr:row>
                    <xdr:rowOff>9525</xdr:rowOff>
                  </from>
                  <to>
                    <xdr:col>2</xdr:col>
                    <xdr:colOff>0</xdr:colOff>
                    <xdr:row>12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4EA6F-7EBB-4E10-B058-5C699A986500}">
  <dimension ref="A1:AU145"/>
  <sheetViews>
    <sheetView view="pageBreakPreview" topLeftCell="A9" zoomScale="110" zoomScaleNormal="120" zoomScaleSheetLayoutView="110" workbookViewId="0">
      <pane ySplit="1" topLeftCell="A10" activePane="bottomLeft" state="frozen"/>
      <selection activeCell="F41" sqref="F41"/>
      <selection pane="bottomLeft" activeCell="A10" sqref="A10"/>
    </sheetView>
  </sheetViews>
  <sheetFormatPr defaultColWidth="9" defaultRowHeight="13.5" customHeight="1"/>
  <cols>
    <col min="1" max="1" width="10.625" style="4" customWidth="1"/>
    <col min="2" max="2" width="8.625" style="4" customWidth="1"/>
    <col min="3" max="6" width="3.625" style="4" customWidth="1"/>
    <col min="7" max="8" width="2.625" style="4" customWidth="1"/>
    <col min="9" max="43" width="3.125" style="4" customWidth="1"/>
    <col min="44" max="44" width="7.5" style="4" bestFit="1" customWidth="1"/>
    <col min="45" max="45" width="91.875" style="4" customWidth="1"/>
    <col min="46" max="46" width="9" style="4"/>
    <col min="47" max="47" width="18.5" style="4" bestFit="1" customWidth="1"/>
    <col min="48" max="16384" width="9" style="4"/>
  </cols>
  <sheetData>
    <row r="1" spans="1:42" ht="12.75">
      <c r="P1" s="92"/>
      <c r="Q1" s="92"/>
      <c r="R1" s="92"/>
      <c r="S1" s="92"/>
      <c r="T1" s="92"/>
      <c r="U1" s="92"/>
      <c r="V1" s="92"/>
      <c r="W1" s="92"/>
      <c r="X1" s="92"/>
      <c r="Y1" s="92"/>
      <c r="Z1" s="92"/>
      <c r="AA1" s="92"/>
      <c r="AB1" s="92"/>
      <c r="AC1" s="92"/>
      <c r="AD1" s="92"/>
      <c r="AE1" s="92"/>
      <c r="AF1" s="92"/>
      <c r="AG1" s="92"/>
      <c r="AH1" s="92"/>
      <c r="AI1" s="92"/>
    </row>
    <row r="2" spans="1:42" thickBot="1">
      <c r="A2" s="46" t="s">
        <v>96</v>
      </c>
      <c r="P2" s="92"/>
      <c r="Q2" s="92"/>
      <c r="R2" s="92"/>
      <c r="S2" s="92"/>
      <c r="V2" s="92"/>
      <c r="W2" s="92"/>
      <c r="X2" s="92"/>
      <c r="Y2" s="92"/>
      <c r="Z2" s="92"/>
      <c r="AA2" s="92"/>
      <c r="AB2" s="92"/>
      <c r="AC2" s="92"/>
      <c r="AD2" s="92"/>
      <c r="AE2" s="92"/>
      <c r="AF2" s="92"/>
      <c r="AG2" s="92"/>
      <c r="AH2" s="92"/>
      <c r="AI2" s="92"/>
    </row>
    <row r="3" spans="1:42" ht="13.5" customHeight="1" thickBot="1">
      <c r="A3" s="44"/>
      <c r="B3" s="260" t="s">
        <v>92</v>
      </c>
      <c r="C3" s="261"/>
      <c r="D3" s="262"/>
      <c r="E3" s="419" t="s">
        <v>200</v>
      </c>
      <c r="F3" s="420"/>
      <c r="G3" s="420"/>
      <c r="H3" s="420"/>
      <c r="I3" s="420"/>
      <c r="J3" s="420"/>
      <c r="K3" s="421"/>
      <c r="M3" s="44" t="s">
        <v>328</v>
      </c>
      <c r="U3" s="269" t="b">
        <v>1</v>
      </c>
      <c r="V3" s="270"/>
      <c r="W3" s="133"/>
      <c r="X3" s="38"/>
      <c r="Y3" s="191"/>
      <c r="Z3" s="191"/>
      <c r="AA3" s="38"/>
      <c r="AB3" s="191"/>
      <c r="AC3" s="191"/>
      <c r="AD3" s="38"/>
      <c r="AE3" s="191"/>
      <c r="AF3" s="271" t="s">
        <v>344</v>
      </c>
      <c r="AG3" s="272"/>
      <c r="AH3" s="272"/>
      <c r="AI3" s="273"/>
    </row>
    <row r="4" spans="1:42">
      <c r="A4" s="43"/>
      <c r="B4" s="260" t="s">
        <v>93</v>
      </c>
      <c r="C4" s="261"/>
      <c r="D4" s="262"/>
      <c r="E4" s="419" t="s">
        <v>201</v>
      </c>
      <c r="F4" s="420"/>
      <c r="G4" s="420"/>
      <c r="H4" s="420"/>
      <c r="I4" s="420"/>
      <c r="J4" s="420"/>
      <c r="K4" s="421"/>
      <c r="S4" s="93"/>
      <c r="V4" s="133"/>
      <c r="W4" s="133"/>
      <c r="X4" s="191"/>
      <c r="Y4" s="191"/>
      <c r="Z4" s="191"/>
      <c r="AA4" s="191"/>
      <c r="AB4" s="191"/>
      <c r="AC4" s="191"/>
      <c r="AD4" s="191"/>
      <c r="AE4" s="191"/>
      <c r="AF4" s="274"/>
      <c r="AG4" s="275"/>
      <c r="AH4" s="275"/>
      <c r="AI4" s="276"/>
    </row>
    <row r="5" spans="1:42">
      <c r="A5" s="44"/>
      <c r="B5" s="260" t="s">
        <v>98</v>
      </c>
      <c r="C5" s="261"/>
      <c r="D5" s="262"/>
      <c r="E5" s="419" t="s">
        <v>202</v>
      </c>
      <c r="F5" s="420"/>
      <c r="G5" s="420"/>
      <c r="H5" s="420"/>
      <c r="I5" s="420"/>
      <c r="J5" s="420"/>
      <c r="K5" s="421"/>
      <c r="S5" s="93"/>
      <c r="U5" s="134"/>
      <c r="V5" s="34"/>
      <c r="W5" s="34"/>
      <c r="X5" s="90"/>
      <c r="Y5" s="192"/>
      <c r="Z5" s="192"/>
      <c r="AA5" s="90"/>
      <c r="AB5" s="192"/>
      <c r="AC5" s="192"/>
      <c r="AD5" s="90"/>
      <c r="AE5" s="192"/>
      <c r="AF5" s="254"/>
      <c r="AG5" s="255"/>
      <c r="AH5" s="255"/>
      <c r="AI5" s="256"/>
    </row>
    <row r="6" spans="1:42">
      <c r="A6" s="93"/>
      <c r="B6" s="260" t="s">
        <v>97</v>
      </c>
      <c r="C6" s="261"/>
      <c r="D6" s="262"/>
      <c r="E6" s="416"/>
      <c r="F6" s="417"/>
      <c r="G6" s="417"/>
      <c r="H6" s="417"/>
      <c r="I6" s="417"/>
      <c r="J6" s="417"/>
      <c r="K6" s="418"/>
      <c r="S6" s="93"/>
      <c r="U6" s="34"/>
      <c r="V6" s="34"/>
      <c r="W6" s="34"/>
      <c r="X6" s="192"/>
      <c r="Y6" s="192"/>
      <c r="Z6" s="192"/>
      <c r="AA6" s="192"/>
      <c r="AB6" s="192"/>
      <c r="AC6" s="192"/>
      <c r="AD6" s="192"/>
      <c r="AE6" s="192"/>
      <c r="AF6" s="254"/>
      <c r="AG6" s="255"/>
      <c r="AH6" s="255"/>
      <c r="AI6" s="256"/>
    </row>
    <row r="7" spans="1:42">
      <c r="A7" s="94"/>
      <c r="B7" s="260" t="s">
        <v>101</v>
      </c>
      <c r="C7" s="261"/>
      <c r="D7" s="262"/>
      <c r="E7" s="419" t="s">
        <v>203</v>
      </c>
      <c r="F7" s="420"/>
      <c r="G7" s="420"/>
      <c r="H7" s="420"/>
      <c r="I7" s="420"/>
      <c r="J7" s="420"/>
      <c r="K7" s="421"/>
      <c r="S7" s="93"/>
      <c r="U7" s="34"/>
      <c r="V7" s="34"/>
      <c r="W7" s="34"/>
      <c r="X7" s="192"/>
      <c r="Y7" s="192"/>
      <c r="Z7" s="192"/>
      <c r="AA7" s="192"/>
      <c r="AB7" s="192"/>
      <c r="AC7" s="192"/>
      <c r="AD7" s="192"/>
      <c r="AE7" s="192"/>
      <c r="AF7" s="254"/>
      <c r="AG7" s="255"/>
      <c r="AH7" s="255"/>
      <c r="AI7" s="256"/>
    </row>
    <row r="8" spans="1:42">
      <c r="A8" s="94"/>
      <c r="B8" s="260" t="s">
        <v>195</v>
      </c>
      <c r="C8" s="261"/>
      <c r="D8" s="262"/>
      <c r="E8" s="419" t="s">
        <v>217</v>
      </c>
      <c r="F8" s="420"/>
      <c r="G8" s="420"/>
      <c r="H8" s="420"/>
      <c r="I8" s="420"/>
      <c r="J8" s="420"/>
      <c r="K8" s="421"/>
      <c r="L8" s="52"/>
      <c r="U8" s="34"/>
      <c r="V8" s="34"/>
      <c r="W8" s="34"/>
      <c r="X8" s="192"/>
      <c r="Y8" s="192"/>
      <c r="Z8" s="192"/>
      <c r="AA8" s="192"/>
      <c r="AB8" s="192"/>
      <c r="AC8" s="192"/>
      <c r="AD8" s="192"/>
      <c r="AE8" s="192"/>
      <c r="AF8" s="257"/>
      <c r="AG8" s="258"/>
      <c r="AH8" s="258"/>
      <c r="AI8" s="259"/>
    </row>
    <row r="9" spans="1:42" ht="13.5" hidden="1" customHeight="1">
      <c r="A9" s="95"/>
      <c r="B9" s="96"/>
      <c r="C9" s="96"/>
      <c r="D9" s="96"/>
      <c r="E9" s="47"/>
      <c r="F9" s="96"/>
      <c r="G9" s="96"/>
      <c r="H9" s="96"/>
      <c r="I9" s="96" t="s">
        <v>370</v>
      </c>
      <c r="J9" s="96"/>
      <c r="K9" s="96"/>
      <c r="L9" s="96"/>
      <c r="M9" s="96"/>
      <c r="N9" s="48"/>
      <c r="O9" s="48"/>
      <c r="P9" s="48"/>
      <c r="Q9" s="48"/>
      <c r="R9" s="48"/>
      <c r="S9" s="48"/>
      <c r="T9" s="48"/>
      <c r="U9" s="97"/>
      <c r="V9" s="97"/>
      <c r="W9" s="97"/>
      <c r="X9" s="96"/>
      <c r="Y9" s="96"/>
      <c r="Z9" s="96"/>
      <c r="AA9" s="96"/>
      <c r="AB9" s="96"/>
      <c r="AC9" s="96"/>
      <c r="AD9" s="96"/>
      <c r="AE9" s="96"/>
      <c r="AF9" s="96"/>
      <c r="AG9" s="96"/>
      <c r="AH9" s="96"/>
      <c r="AI9" s="96"/>
      <c r="AJ9" s="48"/>
      <c r="AK9" s="48"/>
      <c r="AL9" s="48"/>
      <c r="AM9" s="48"/>
      <c r="AN9" s="48"/>
      <c r="AO9" s="48"/>
      <c r="AP9" s="48"/>
    </row>
    <row r="10" spans="1:42" ht="13.5" customHeight="1" collapsed="1">
      <c r="A10" s="88"/>
      <c r="B10" s="89"/>
      <c r="C10" s="89"/>
      <c r="D10" s="89"/>
      <c r="E10" s="7"/>
      <c r="F10" s="89"/>
      <c r="G10" s="89"/>
      <c r="H10" s="89"/>
      <c r="I10" s="89"/>
      <c r="J10" s="89"/>
      <c r="K10" s="89"/>
      <c r="L10" s="89"/>
      <c r="M10" s="89"/>
      <c r="N10" s="6"/>
      <c r="O10" s="6"/>
      <c r="P10" s="6"/>
      <c r="Q10" s="6"/>
      <c r="R10" s="6"/>
      <c r="S10" s="6"/>
      <c r="T10" s="6"/>
      <c r="U10" s="184"/>
      <c r="V10" s="184"/>
      <c r="W10" s="184"/>
      <c r="X10" s="89"/>
      <c r="Y10" s="89"/>
      <c r="Z10" s="89"/>
      <c r="AA10" s="89"/>
      <c r="AB10" s="89"/>
      <c r="AC10" s="89"/>
      <c r="AD10" s="89"/>
      <c r="AE10" s="89"/>
      <c r="AF10" s="89"/>
      <c r="AG10" s="89"/>
      <c r="AH10" s="89"/>
      <c r="AI10" s="89"/>
      <c r="AJ10" s="85" t="s">
        <v>423</v>
      </c>
    </row>
    <row r="11" spans="1:42" s="2" customFormat="1" ht="13.5" customHeight="1">
      <c r="A11" s="27" t="s">
        <v>223</v>
      </c>
      <c r="B11" s="1"/>
      <c r="C11" s="1"/>
      <c r="D11" s="1"/>
      <c r="E11" s="1"/>
      <c r="F11" s="1"/>
      <c r="G11" s="1"/>
      <c r="H11" s="1"/>
      <c r="I11" s="1"/>
      <c r="J11" s="1"/>
      <c r="K11" s="1"/>
      <c r="L11" s="1"/>
      <c r="M11" s="1"/>
      <c r="N11" s="1"/>
      <c r="O11" s="1"/>
      <c r="P11" s="1"/>
      <c r="X11" s="40" t="s">
        <v>46</v>
      </c>
      <c r="Y11" s="39"/>
      <c r="Z11" s="39"/>
      <c r="AA11" s="39"/>
      <c r="AB11" s="39"/>
    </row>
    <row r="12" spans="1:42" s="3" customFormat="1" ht="13.5" customHeight="1" thickBot="1">
      <c r="A12" s="5"/>
      <c r="B12" s="51"/>
      <c r="C12" s="51"/>
      <c r="D12" s="51"/>
      <c r="E12" s="50"/>
      <c r="F12" s="50"/>
      <c r="G12" s="50"/>
      <c r="P12" s="28"/>
      <c r="AD12" s="3" t="s">
        <v>94</v>
      </c>
    </row>
    <row r="13" spans="1:42" ht="13.5" customHeight="1" thickBot="1">
      <c r="A13" s="12" t="s">
        <v>0</v>
      </c>
      <c r="B13" s="53" t="b">
        <v>0</v>
      </c>
      <c r="C13" s="422" t="s">
        <v>333</v>
      </c>
      <c r="D13" s="423"/>
      <c r="E13" s="423"/>
      <c r="F13" s="423"/>
      <c r="G13" s="423"/>
      <c r="H13" s="423"/>
      <c r="I13" s="423"/>
      <c r="J13" s="423"/>
      <c r="K13" s="423"/>
      <c r="L13" s="423"/>
      <c r="M13" s="423"/>
      <c r="N13" s="423"/>
      <c r="O13" s="423"/>
      <c r="P13" s="423"/>
      <c r="Q13" s="423"/>
      <c r="R13" s="423"/>
      <c r="S13" s="423"/>
      <c r="T13" s="423"/>
      <c r="U13" s="423"/>
      <c r="V13" s="424"/>
    </row>
    <row r="14" spans="1:42" ht="13.5" customHeight="1" thickBot="1">
      <c r="A14" s="45" t="s">
        <v>91</v>
      </c>
      <c r="B14" s="53" t="b">
        <v>0</v>
      </c>
      <c r="C14" s="422" t="s">
        <v>204</v>
      </c>
      <c r="D14" s="423"/>
      <c r="E14" s="423"/>
      <c r="F14" s="423"/>
      <c r="G14" s="423"/>
      <c r="H14" s="423"/>
      <c r="I14" s="423"/>
      <c r="J14" s="423"/>
      <c r="K14" s="423"/>
      <c r="L14" s="423"/>
      <c r="M14" s="423"/>
      <c r="N14" s="423"/>
      <c r="O14" s="423"/>
      <c r="P14" s="423"/>
      <c r="Q14" s="423"/>
      <c r="R14" s="423"/>
      <c r="S14" s="423"/>
      <c r="T14" s="423"/>
      <c r="U14" s="423"/>
      <c r="V14" s="424"/>
    </row>
    <row r="15" spans="1:42" ht="13.5" customHeight="1" thickBot="1">
      <c r="A15" s="12" t="s">
        <v>1</v>
      </c>
      <c r="B15" s="280" t="s">
        <v>334</v>
      </c>
      <c r="C15" s="281"/>
      <c r="D15" s="281"/>
      <c r="E15" s="281"/>
      <c r="F15" s="281"/>
      <c r="G15" s="282"/>
      <c r="H15" s="283"/>
      <c r="I15" s="284"/>
      <c r="J15" s="285"/>
      <c r="K15" s="52"/>
      <c r="L15" s="36"/>
      <c r="M15" s="36"/>
      <c r="N15" s="36"/>
      <c r="O15" s="36"/>
      <c r="P15" s="36"/>
      <c r="Q15" s="37"/>
      <c r="R15" s="37"/>
      <c r="S15" s="37"/>
      <c r="T15" s="37"/>
      <c r="U15" s="37"/>
      <c r="V15" s="37"/>
      <c r="X15" s="38"/>
      <c r="Y15" s="38"/>
      <c r="Z15" s="38"/>
      <c r="AA15" s="38"/>
      <c r="AB15" s="38"/>
      <c r="AJ15" s="23"/>
    </row>
    <row r="16" spans="1:42" ht="13.5" customHeight="1" thickBot="1">
      <c r="A16" s="12" t="s">
        <v>2</v>
      </c>
      <c r="B16" s="425" t="s">
        <v>205</v>
      </c>
      <c r="C16" s="426"/>
      <c r="D16" s="426"/>
      <c r="E16" s="426"/>
      <c r="F16" s="426"/>
      <c r="G16" s="426"/>
      <c r="H16" s="427"/>
      <c r="I16" s="428"/>
      <c r="J16" s="429"/>
      <c r="K16" s="36"/>
      <c r="L16" s="36"/>
      <c r="M16" s="36"/>
      <c r="N16" s="36"/>
      <c r="O16" s="36"/>
      <c r="P16" s="36"/>
      <c r="Q16" s="37"/>
      <c r="R16" s="37"/>
      <c r="S16" s="37"/>
      <c r="T16" s="37"/>
      <c r="U16" s="37"/>
      <c r="V16" s="37"/>
      <c r="X16" s="38"/>
      <c r="Y16" s="38"/>
      <c r="Z16" s="38"/>
      <c r="AA16" s="38"/>
      <c r="AB16" s="291"/>
      <c r="AC16" s="292"/>
      <c r="AD16" s="23" t="s">
        <v>34</v>
      </c>
      <c r="AE16" s="23"/>
      <c r="AJ16" s="23"/>
    </row>
    <row r="17" spans="1:43" ht="13.5" customHeight="1" thickBot="1">
      <c r="A17" s="12" t="s">
        <v>3</v>
      </c>
      <c r="B17" s="430" t="s">
        <v>206</v>
      </c>
      <c r="C17" s="431"/>
      <c r="D17" s="431"/>
      <c r="E17" s="431"/>
      <c r="F17" s="431"/>
      <c r="G17" s="431"/>
      <c r="H17" s="432"/>
      <c r="I17" s="433"/>
      <c r="J17" s="434"/>
      <c r="K17" s="36"/>
      <c r="L17" s="36"/>
      <c r="M17" s="36"/>
      <c r="N17" s="36"/>
      <c r="O17" s="36"/>
      <c r="P17" s="36"/>
      <c r="Q17" s="11"/>
      <c r="R17" s="11"/>
      <c r="S17" s="11"/>
      <c r="T17" s="11"/>
      <c r="U17" s="11"/>
      <c r="V17" s="11"/>
      <c r="W17" s="29"/>
      <c r="X17" s="28"/>
      <c r="Y17" s="28"/>
      <c r="Z17" s="28"/>
      <c r="AA17" s="28"/>
      <c r="AB17" s="298"/>
      <c r="AC17" s="292"/>
      <c r="AD17" s="23" t="s">
        <v>35</v>
      </c>
      <c r="AE17" s="23"/>
    </row>
    <row r="18" spans="1:43" ht="13.5" customHeight="1" thickBot="1">
      <c r="A18" s="12" t="s">
        <v>4</v>
      </c>
      <c r="B18" s="435" t="s">
        <v>207</v>
      </c>
      <c r="C18" s="436"/>
      <c r="D18" s="436"/>
      <c r="E18" s="436"/>
      <c r="F18" s="436"/>
      <c r="G18" s="437"/>
      <c r="H18" s="437"/>
      <c r="I18" s="438"/>
      <c r="J18" s="439"/>
      <c r="K18" s="90"/>
      <c r="L18" s="90"/>
      <c r="M18" s="90"/>
      <c r="N18" s="90"/>
      <c r="O18" s="90"/>
      <c r="P18" s="90"/>
      <c r="X18" s="38"/>
      <c r="Y18" s="38"/>
      <c r="Z18" s="38"/>
      <c r="AA18" s="38"/>
    </row>
    <row r="19" spans="1:43" ht="13.5" customHeight="1" thickBot="1">
      <c r="A19" s="12" t="s">
        <v>39</v>
      </c>
      <c r="B19" s="440" t="s">
        <v>208</v>
      </c>
      <c r="C19" s="441"/>
      <c r="D19" s="441"/>
      <c r="E19" s="441"/>
      <c r="F19" s="441"/>
      <c r="G19" s="442"/>
      <c r="H19" s="442"/>
      <c r="I19" s="442"/>
      <c r="J19" s="442"/>
      <c r="K19" s="442"/>
      <c r="L19" s="442"/>
      <c r="M19" s="442"/>
      <c r="N19" s="442"/>
      <c r="O19" s="442"/>
      <c r="P19" s="442"/>
      <c r="Q19" s="442"/>
      <c r="R19" s="443"/>
      <c r="S19" s="443"/>
      <c r="T19" s="443"/>
      <c r="U19" s="443"/>
      <c r="V19" s="444"/>
      <c r="W19" s="89"/>
      <c r="X19" s="38"/>
      <c r="Y19" s="38"/>
      <c r="Z19" s="38"/>
      <c r="AA19" s="38"/>
      <c r="AB19" s="38"/>
    </row>
    <row r="20" spans="1:43" ht="13.5" customHeight="1" thickBot="1">
      <c r="A20" s="12" t="s">
        <v>40</v>
      </c>
      <c r="B20" s="309" t="s">
        <v>135</v>
      </c>
      <c r="C20" s="310"/>
      <c r="D20" s="310"/>
      <c r="E20" s="310"/>
      <c r="F20" s="310"/>
      <c r="G20" s="311"/>
      <c r="H20" s="91"/>
      <c r="I20" s="91"/>
      <c r="J20" s="91"/>
      <c r="K20" s="91"/>
      <c r="L20" s="91"/>
      <c r="M20" s="91"/>
      <c r="N20" s="91"/>
      <c r="O20" s="91"/>
      <c r="P20" s="91"/>
      <c r="Q20" s="37"/>
      <c r="R20" s="37"/>
      <c r="S20" s="37"/>
      <c r="T20" s="37"/>
      <c r="U20" s="37"/>
      <c r="V20" s="37"/>
      <c r="AA20" s="312" t="s">
        <v>99</v>
      </c>
      <c r="AB20" s="313"/>
      <c r="AC20" s="314"/>
      <c r="AD20" s="445">
        <v>38698</v>
      </c>
      <c r="AE20" s="446"/>
      <c r="AF20" s="446"/>
      <c r="AG20" s="446"/>
      <c r="AH20" s="446"/>
      <c r="AI20" s="447"/>
    </row>
    <row r="21" spans="1:43" s="11" customFormat="1" ht="13.5" customHeight="1" thickBot="1">
      <c r="A21" s="9"/>
      <c r="B21" s="10"/>
      <c r="C21" s="10"/>
      <c r="D21" s="10"/>
      <c r="E21" s="10"/>
      <c r="F21" s="10"/>
      <c r="G21" s="10"/>
      <c r="H21" s="10"/>
      <c r="I21" s="10"/>
      <c r="J21" s="10"/>
      <c r="K21" s="10"/>
      <c r="L21" s="10"/>
      <c r="M21" s="10"/>
      <c r="N21" s="10"/>
      <c r="O21" s="10"/>
      <c r="P21" s="10"/>
      <c r="AA21" s="315"/>
      <c r="AB21" s="316"/>
      <c r="AC21" s="317"/>
      <c r="AD21" s="448"/>
      <c r="AE21" s="449"/>
      <c r="AF21" s="449"/>
      <c r="AG21" s="449"/>
      <c r="AH21" s="449"/>
      <c r="AI21" s="450"/>
    </row>
    <row r="22" spans="1:43" ht="13.5" customHeight="1" thickBot="1">
      <c r="A22" s="324" t="s">
        <v>227</v>
      </c>
      <c r="B22" s="326" t="s">
        <v>367</v>
      </c>
      <c r="C22" s="451"/>
      <c r="D22" s="452" t="s">
        <v>369</v>
      </c>
      <c r="E22" s="453"/>
      <c r="F22" s="453"/>
      <c r="G22" s="453"/>
      <c r="H22" s="453"/>
      <c r="I22" s="453"/>
      <c r="J22" s="453"/>
      <c r="K22" s="453"/>
      <c r="L22" s="453"/>
      <c r="M22" s="453"/>
      <c r="N22" s="453"/>
      <c r="O22" s="453"/>
      <c r="P22" s="453"/>
      <c r="Q22" s="453"/>
      <c r="R22" s="453"/>
      <c r="S22" s="453"/>
      <c r="T22" s="453"/>
      <c r="U22" s="453"/>
      <c r="V22" s="454"/>
      <c r="W22" s="24"/>
      <c r="AA22" s="331" t="s">
        <v>38</v>
      </c>
      <c r="AB22" s="332"/>
      <c r="AC22" s="332"/>
      <c r="AD22" s="455">
        <v>38706</v>
      </c>
      <c r="AE22" s="456"/>
      <c r="AF22" s="456"/>
      <c r="AG22" s="457"/>
      <c r="AH22" s="350" t="s">
        <v>95</v>
      </c>
      <c r="AI22" s="351"/>
      <c r="AQ22" s="31"/>
    </row>
    <row r="23" spans="1:43" ht="13.5" customHeight="1" thickBot="1">
      <c r="A23" s="325"/>
      <c r="B23" s="467" t="str">
        <f>IF(B22="01:依頼者名",IF(LEN(C13)&gt;0,C13,""),IF(B22="02:事業所名",IF(LEN(B19)&gt;0,B19,""),IF(B22="99:その他→",IF(LEN(D22)&gt;0,D22,""),"")))</f>
        <v>愛媛県知事　○○○○</v>
      </c>
      <c r="C23" s="468"/>
      <c r="D23" s="468"/>
      <c r="E23" s="468"/>
      <c r="F23" s="468"/>
      <c r="G23" s="468"/>
      <c r="H23" s="468"/>
      <c r="I23" s="468"/>
      <c r="J23" s="468"/>
      <c r="K23" s="468"/>
      <c r="L23" s="468"/>
      <c r="M23" s="468"/>
      <c r="N23" s="468"/>
      <c r="O23" s="468"/>
      <c r="P23" s="469"/>
      <c r="Q23" s="469"/>
      <c r="R23" s="469"/>
      <c r="S23" s="469"/>
      <c r="T23" s="469"/>
      <c r="U23" s="469"/>
      <c r="V23" s="470"/>
      <c r="AA23" s="332"/>
      <c r="AB23" s="332"/>
      <c r="AC23" s="332"/>
      <c r="AD23" s="456"/>
      <c r="AE23" s="456"/>
      <c r="AF23" s="456"/>
      <c r="AG23" s="457"/>
      <c r="AH23" s="352"/>
      <c r="AI23" s="351"/>
      <c r="AQ23" s="31"/>
    </row>
    <row r="24" spans="1:43" ht="17.25" customHeight="1" thickBot="1">
      <c r="A24" s="49" t="s">
        <v>103</v>
      </c>
      <c r="B24" s="41" t="b">
        <v>0</v>
      </c>
      <c r="C24" s="471" t="s">
        <v>209</v>
      </c>
      <c r="D24" s="459"/>
      <c r="E24" s="459"/>
      <c r="F24" s="459"/>
      <c r="G24" s="459"/>
      <c r="H24" s="459"/>
      <c r="I24" s="459"/>
      <c r="J24" s="459"/>
      <c r="K24" s="459"/>
      <c r="L24" s="459"/>
      <c r="M24" s="459"/>
      <c r="N24" s="459"/>
      <c r="O24" s="459"/>
      <c r="P24" s="459"/>
      <c r="Q24" s="459"/>
      <c r="R24" s="459"/>
      <c r="S24" s="459"/>
      <c r="T24" s="459"/>
      <c r="U24" s="459"/>
      <c r="V24" s="460"/>
      <c r="AA24" s="312" t="s">
        <v>100</v>
      </c>
      <c r="AB24" s="313"/>
      <c r="AC24" s="314"/>
      <c r="AD24" s="461">
        <v>38699</v>
      </c>
      <c r="AE24" s="462"/>
      <c r="AF24" s="462"/>
      <c r="AG24" s="462"/>
      <c r="AH24" s="462"/>
      <c r="AI24" s="463"/>
      <c r="AQ24" s="31"/>
    </row>
    <row r="25" spans="1:43" ht="17.25" customHeight="1" thickBot="1">
      <c r="A25" s="30" t="s">
        <v>230</v>
      </c>
      <c r="B25" s="41" t="b">
        <v>0</v>
      </c>
      <c r="C25" s="472">
        <v>38698</v>
      </c>
      <c r="D25" s="473"/>
      <c r="E25" s="473"/>
      <c r="F25" s="473"/>
      <c r="G25" s="473"/>
      <c r="H25" s="473"/>
      <c r="I25" s="473"/>
      <c r="J25" s="473"/>
      <c r="K25" s="473"/>
      <c r="L25" s="473"/>
      <c r="M25" s="473"/>
      <c r="N25" s="473"/>
      <c r="O25" s="473"/>
      <c r="P25" s="473"/>
      <c r="Q25" s="473"/>
      <c r="R25" s="473"/>
      <c r="S25" s="473"/>
      <c r="T25" s="473"/>
      <c r="U25" s="473"/>
      <c r="V25" s="474"/>
      <c r="AA25" s="315"/>
      <c r="AB25" s="316"/>
      <c r="AC25" s="317"/>
      <c r="AD25" s="464"/>
      <c r="AE25" s="465"/>
      <c r="AF25" s="465"/>
      <c r="AG25" s="465"/>
      <c r="AH25" s="465"/>
      <c r="AI25" s="466"/>
    </row>
    <row r="26" spans="1:43" ht="17.25" customHeight="1" thickBot="1">
      <c r="A26" s="30" t="s">
        <v>5</v>
      </c>
      <c r="B26" s="41" t="b">
        <v>0</v>
      </c>
      <c r="C26" s="458" t="s">
        <v>210</v>
      </c>
      <c r="D26" s="459"/>
      <c r="E26" s="459"/>
      <c r="F26" s="459"/>
      <c r="G26" s="459"/>
      <c r="H26" s="459"/>
      <c r="I26" s="459"/>
      <c r="J26" s="459"/>
      <c r="K26" s="459"/>
      <c r="L26" s="459"/>
      <c r="M26" s="459"/>
      <c r="N26" s="459"/>
      <c r="O26" s="459"/>
      <c r="P26" s="459"/>
      <c r="Q26" s="459"/>
      <c r="R26" s="459"/>
      <c r="S26" s="459"/>
      <c r="T26" s="459"/>
      <c r="U26" s="459"/>
      <c r="V26" s="460"/>
      <c r="W26" s="24"/>
      <c r="AA26" s="339" t="s">
        <v>41</v>
      </c>
      <c r="AB26" s="313"/>
      <c r="AC26" s="314"/>
      <c r="AD26" s="461">
        <v>38706</v>
      </c>
      <c r="AE26" s="462"/>
      <c r="AF26" s="462"/>
      <c r="AG26" s="462"/>
      <c r="AH26" s="462"/>
      <c r="AI26" s="463"/>
    </row>
    <row r="27" spans="1:43" ht="17.45" customHeight="1" thickBot="1">
      <c r="A27" s="30" t="s">
        <v>42</v>
      </c>
      <c r="B27" s="41" t="b">
        <v>1</v>
      </c>
      <c r="C27" s="346"/>
      <c r="D27" s="347"/>
      <c r="E27" s="347"/>
      <c r="F27" s="347"/>
      <c r="G27" s="347"/>
      <c r="H27" s="347"/>
      <c r="I27" s="347"/>
      <c r="J27" s="347"/>
      <c r="K27" s="347"/>
      <c r="L27" s="347"/>
      <c r="M27" s="347"/>
      <c r="N27" s="347"/>
      <c r="O27" s="347"/>
      <c r="P27" s="347"/>
      <c r="Q27" s="347"/>
      <c r="R27" s="347"/>
      <c r="S27" s="347"/>
      <c r="T27" s="347"/>
      <c r="U27" s="347"/>
      <c r="V27" s="348"/>
      <c r="W27" s="24"/>
      <c r="AA27" s="315"/>
      <c r="AB27" s="316"/>
      <c r="AC27" s="317"/>
      <c r="AD27" s="464"/>
      <c r="AE27" s="465"/>
      <c r="AF27" s="465"/>
      <c r="AG27" s="465"/>
      <c r="AH27" s="465"/>
      <c r="AI27" s="466"/>
    </row>
    <row r="28" spans="1:43" ht="17.45" customHeight="1" thickBot="1">
      <c r="A28" s="30" t="s">
        <v>43</v>
      </c>
      <c r="B28" s="41" t="b">
        <v>0</v>
      </c>
      <c r="C28" s="458" t="s">
        <v>211</v>
      </c>
      <c r="D28" s="459"/>
      <c r="E28" s="459"/>
      <c r="F28" s="459"/>
      <c r="G28" s="459"/>
      <c r="H28" s="459"/>
      <c r="I28" s="459"/>
      <c r="J28" s="459"/>
      <c r="K28" s="459"/>
      <c r="L28" s="459"/>
      <c r="M28" s="459"/>
      <c r="N28" s="459"/>
      <c r="O28" s="459"/>
      <c r="P28" s="459"/>
      <c r="Q28" s="459"/>
      <c r="R28" s="459"/>
      <c r="S28" s="459"/>
      <c r="T28" s="459"/>
      <c r="U28" s="459"/>
      <c r="V28" s="460"/>
      <c r="AI28" s="25"/>
      <c r="AJ28" s="25"/>
    </row>
    <row r="29" spans="1:43" ht="17.45" customHeight="1" thickBot="1">
      <c r="A29" s="30" t="s">
        <v>10</v>
      </c>
      <c r="B29" s="42" t="b">
        <v>1</v>
      </c>
      <c r="C29" s="349"/>
      <c r="D29" s="347"/>
      <c r="E29" s="347"/>
      <c r="F29" s="347"/>
      <c r="G29" s="347"/>
      <c r="H29" s="347"/>
      <c r="I29" s="347"/>
      <c r="J29" s="347"/>
      <c r="K29" s="347"/>
      <c r="L29" s="347"/>
      <c r="M29" s="347"/>
      <c r="N29" s="347"/>
      <c r="O29" s="347"/>
      <c r="P29" s="347"/>
      <c r="Q29" s="347"/>
      <c r="R29" s="347"/>
      <c r="S29" s="347"/>
      <c r="T29" s="347"/>
      <c r="U29" s="347"/>
      <c r="V29" s="348"/>
      <c r="AP29" s="31"/>
    </row>
    <row r="30" spans="1:43" ht="15" customHeight="1" thickBot="1">
      <c r="A30" s="324" t="s">
        <v>6</v>
      </c>
      <c r="B30" s="131" t="s">
        <v>231</v>
      </c>
      <c r="C30" s="103"/>
      <c r="D30" s="103"/>
      <c r="E30" s="103"/>
      <c r="F30" s="103"/>
      <c r="G30" s="104"/>
      <c r="H30" s="104"/>
      <c r="I30" s="104"/>
      <c r="J30" s="104"/>
      <c r="K30" s="104"/>
      <c r="L30" s="104"/>
      <c r="M30" s="104"/>
      <c r="N30" s="104"/>
      <c r="O30" s="104"/>
      <c r="P30" s="104"/>
      <c r="Q30" s="104"/>
      <c r="R30" s="104"/>
      <c r="S30" s="104"/>
      <c r="T30" s="104"/>
      <c r="U30" s="104"/>
      <c r="V30" s="105"/>
      <c r="W30" s="32"/>
      <c r="Z30" s="24"/>
      <c r="AA30" s="24"/>
      <c r="AB30" s="24"/>
      <c r="AE30" s="24"/>
      <c r="AF30" s="24"/>
      <c r="AG30" s="24"/>
      <c r="AH30" s="24"/>
      <c r="AI30" s="24"/>
      <c r="AJ30" s="24"/>
      <c r="AO30" s="31"/>
      <c r="AP30" s="33"/>
    </row>
    <row r="31" spans="1:43" ht="15" customHeight="1" thickBot="1">
      <c r="A31" s="361"/>
      <c r="B31" s="362" t="str">
        <f>VLOOKUP(B30,AR45:AS70,2,FALSE)</f>
        <v>絶縁油：絶縁油中の微量PCBに関する簡易測定法マニュアル2.3.1（GC/MS/MS法） ― 下限値0.10mg/kg</v>
      </c>
      <c r="C31" s="363"/>
      <c r="D31" s="363"/>
      <c r="E31" s="363"/>
      <c r="F31" s="363"/>
      <c r="G31" s="363"/>
      <c r="H31" s="363"/>
      <c r="I31" s="363"/>
      <c r="J31" s="363"/>
      <c r="K31" s="363"/>
      <c r="L31" s="363"/>
      <c r="M31" s="363"/>
      <c r="N31" s="363"/>
      <c r="O31" s="363"/>
      <c r="P31" s="363"/>
      <c r="Q31" s="364"/>
      <c r="R31" s="364"/>
      <c r="S31" s="364"/>
      <c r="T31" s="364"/>
      <c r="U31" s="364"/>
      <c r="V31" s="364"/>
      <c r="W31" s="365"/>
      <c r="X31" s="365"/>
      <c r="Y31" s="365"/>
      <c r="Z31" s="365"/>
      <c r="AA31" s="365"/>
      <c r="AB31" s="365"/>
      <c r="AC31" s="366"/>
      <c r="AD31" s="366"/>
      <c r="AE31" s="366"/>
      <c r="AF31" s="366"/>
      <c r="AG31" s="366"/>
      <c r="AH31" s="366"/>
      <c r="AI31" s="367"/>
    </row>
    <row r="32" spans="1:43" ht="13.5" customHeight="1" thickBot="1">
      <c r="A32" s="30" t="s">
        <v>228</v>
      </c>
      <c r="B32" s="177">
        <v>2</v>
      </c>
      <c r="C32" s="86" t="s">
        <v>44</v>
      </c>
      <c r="D32" s="87"/>
      <c r="E32" s="87"/>
      <c r="F32" s="87"/>
      <c r="G32" s="35"/>
      <c r="H32" s="8"/>
      <c r="I32" s="8"/>
      <c r="J32" s="8"/>
      <c r="K32" s="8"/>
      <c r="L32" s="8"/>
      <c r="M32" s="8"/>
      <c r="N32" s="8"/>
      <c r="O32" s="8"/>
      <c r="P32" s="8"/>
      <c r="AE32" s="24"/>
      <c r="AF32" s="24"/>
      <c r="AG32" s="24"/>
      <c r="AH32" s="24"/>
      <c r="AI32" s="24"/>
      <c r="AJ32" s="24"/>
    </row>
    <row r="33" spans="1:47" ht="13.5" customHeight="1" thickBot="1">
      <c r="A33" s="176" t="s">
        <v>325</v>
      </c>
      <c r="B33" s="368" t="s">
        <v>338</v>
      </c>
      <c r="C33" s="369"/>
      <c r="D33" s="370"/>
      <c r="E33" s="181" t="s">
        <v>329</v>
      </c>
      <c r="F33" s="8"/>
      <c r="G33" s="8"/>
      <c r="H33" s="8"/>
      <c r="I33" s="8"/>
      <c r="J33" s="8"/>
      <c r="K33" s="8"/>
      <c r="L33" s="8"/>
      <c r="M33" s="8"/>
      <c r="N33" s="8"/>
      <c r="O33" s="8"/>
      <c r="P33" s="8"/>
    </row>
    <row r="34" spans="1:47" ht="13.5" customHeight="1">
      <c r="A34" s="371" t="s">
        <v>45</v>
      </c>
      <c r="B34" s="373"/>
      <c r="C34" s="374"/>
      <c r="D34" s="374"/>
      <c r="E34" s="374"/>
      <c r="F34" s="374"/>
      <c r="G34" s="375"/>
      <c r="H34" s="375"/>
      <c r="I34" s="375"/>
      <c r="J34" s="375"/>
      <c r="K34" s="375"/>
      <c r="L34" s="375"/>
      <c r="M34" s="375"/>
      <c r="N34" s="375"/>
      <c r="O34" s="375"/>
      <c r="P34" s="375"/>
      <c r="Q34" s="375"/>
      <c r="R34" s="375"/>
      <c r="S34" s="375"/>
      <c r="T34" s="375"/>
      <c r="U34" s="375"/>
      <c r="V34" s="375"/>
      <c r="W34" s="375"/>
      <c r="X34" s="375"/>
      <c r="Y34" s="375"/>
      <c r="Z34" s="375"/>
      <c r="AA34" s="375"/>
      <c r="AB34" s="375"/>
      <c r="AC34" s="375"/>
      <c r="AD34" s="375"/>
      <c r="AE34" s="375"/>
      <c r="AF34" s="375"/>
      <c r="AG34" s="375"/>
      <c r="AH34" s="375"/>
      <c r="AI34" s="376"/>
      <c r="AJ34" s="184"/>
      <c r="AK34" s="24"/>
    </row>
    <row r="35" spans="1:47" ht="13.5" customHeight="1">
      <c r="A35" s="371"/>
      <c r="B35" s="377"/>
      <c r="C35" s="378"/>
      <c r="D35" s="378"/>
      <c r="E35" s="378"/>
      <c r="F35" s="378"/>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80"/>
      <c r="AJ35" s="184"/>
      <c r="AK35" s="24"/>
    </row>
    <row r="36" spans="1:47" ht="13.5" customHeight="1" thickBot="1">
      <c r="A36" s="372"/>
      <c r="B36" s="381"/>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c r="AH36" s="382"/>
      <c r="AI36" s="383"/>
      <c r="AJ36" s="184"/>
      <c r="AK36" s="24"/>
    </row>
    <row r="37" spans="1:47" ht="13.5" customHeight="1">
      <c r="A37" s="184"/>
      <c r="B37" s="184"/>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24"/>
    </row>
    <row r="38" spans="1:47" ht="13.5" customHeight="1">
      <c r="A38" s="84" t="s">
        <v>226</v>
      </c>
      <c r="B38" s="184"/>
      <c r="C38" s="184"/>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24"/>
    </row>
    <row r="39" spans="1:47" ht="13.5" customHeight="1">
      <c r="A39" s="100" t="s">
        <v>225</v>
      </c>
      <c r="B39" s="184"/>
      <c r="C39" s="184"/>
      <c r="D39" s="184"/>
      <c r="E39" s="184"/>
      <c r="F39" s="184"/>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24"/>
    </row>
    <row r="40" spans="1:47" ht="13.5" customHeight="1">
      <c r="A40" s="100" t="s">
        <v>224</v>
      </c>
      <c r="B40" s="184"/>
      <c r="C40" s="184"/>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24"/>
    </row>
    <row r="41" spans="1:47" ht="13.5" customHeight="1">
      <c r="A41" s="101" t="s">
        <v>350</v>
      </c>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24"/>
    </row>
    <row r="42" spans="1:47" ht="13.5" customHeight="1">
      <c r="A42" s="102" t="s">
        <v>136</v>
      </c>
      <c r="B42" s="184"/>
      <c r="C42" s="184"/>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24"/>
    </row>
    <row r="44" spans="1:47" s="14" customFormat="1" ht="18" customHeight="1" thickBot="1">
      <c r="A44" s="13" t="s">
        <v>7</v>
      </c>
      <c r="B44" s="384" t="s">
        <v>229</v>
      </c>
      <c r="C44" s="385"/>
      <c r="D44" s="385"/>
      <c r="E44" s="385"/>
      <c r="F44" s="385"/>
      <c r="G44" s="475" t="s">
        <v>248</v>
      </c>
      <c r="H44" s="476"/>
      <c r="I44" s="384" t="s">
        <v>105</v>
      </c>
      <c r="J44" s="388"/>
      <c r="K44" s="388"/>
      <c r="L44" s="388"/>
      <c r="M44" s="388"/>
      <c r="N44" s="388"/>
      <c r="O44" s="389"/>
      <c r="P44" s="384" t="s">
        <v>8</v>
      </c>
      <c r="Q44" s="390"/>
      <c r="R44" s="390"/>
      <c r="S44" s="390"/>
      <c r="T44" s="390"/>
      <c r="U44" s="390"/>
      <c r="V44" s="389"/>
      <c r="W44" s="384" t="s">
        <v>9</v>
      </c>
      <c r="X44" s="390"/>
      <c r="Y44" s="390"/>
      <c r="Z44" s="390"/>
      <c r="AA44" s="390"/>
      <c r="AB44" s="390"/>
      <c r="AC44" s="388"/>
      <c r="AD44" s="391" t="s">
        <v>104</v>
      </c>
      <c r="AE44" s="392"/>
      <c r="AF44" s="392"/>
      <c r="AG44" s="392"/>
      <c r="AH44" s="392"/>
      <c r="AI44" s="393"/>
      <c r="AJ44" s="26"/>
      <c r="AK44" s="384" t="s">
        <v>102</v>
      </c>
      <c r="AL44" s="390"/>
      <c r="AM44" s="390"/>
      <c r="AN44" s="390"/>
      <c r="AO44" s="390"/>
      <c r="AP44" s="394"/>
      <c r="AR44" s="127" t="s">
        <v>249</v>
      </c>
      <c r="AS44" s="130" t="s">
        <v>259</v>
      </c>
      <c r="AU44" s="238" t="s">
        <v>371</v>
      </c>
    </row>
    <row r="45" spans="1:47" ht="24" customHeight="1" thickBot="1">
      <c r="A45" s="99" t="s">
        <v>220</v>
      </c>
      <c r="B45" s="395" t="s">
        <v>197</v>
      </c>
      <c r="C45" s="396"/>
      <c r="D45" s="396"/>
      <c r="E45" s="396"/>
      <c r="F45" s="397"/>
      <c r="G45" s="398" t="str">
        <f>IF(ISTEXT(B45),$B$30,"")</f>
        <v>P03</v>
      </c>
      <c r="H45" s="399"/>
      <c r="I45" s="477" t="s">
        <v>106</v>
      </c>
      <c r="J45" s="478"/>
      <c r="K45" s="478"/>
      <c r="L45" s="478"/>
      <c r="M45" s="478"/>
      <c r="N45" s="478"/>
      <c r="O45" s="479"/>
      <c r="P45" s="480" t="s">
        <v>198</v>
      </c>
      <c r="Q45" s="481"/>
      <c r="R45" s="481"/>
      <c r="S45" s="481"/>
      <c r="T45" s="481"/>
      <c r="U45" s="481"/>
      <c r="V45" s="482"/>
      <c r="W45" s="480" t="s">
        <v>199</v>
      </c>
      <c r="X45" s="481"/>
      <c r="Y45" s="481"/>
      <c r="Z45" s="481"/>
      <c r="AA45" s="481"/>
      <c r="AB45" s="481"/>
      <c r="AC45" s="482"/>
      <c r="AD45" s="483">
        <v>1980</v>
      </c>
      <c r="AE45" s="484"/>
      <c r="AF45" s="484"/>
      <c r="AG45" s="484"/>
      <c r="AH45" s="484"/>
      <c r="AI45" s="485"/>
      <c r="AJ45" s="24"/>
      <c r="AK45" s="403"/>
      <c r="AL45" s="404"/>
      <c r="AM45" s="404"/>
      <c r="AN45" s="404"/>
      <c r="AO45" s="404"/>
      <c r="AP45" s="405"/>
      <c r="AR45" s="175"/>
      <c r="AS45" s="178"/>
      <c r="AU45" s="132" t="s">
        <v>372</v>
      </c>
    </row>
    <row r="46" spans="1:47" ht="24" customHeight="1" thickBot="1">
      <c r="A46" s="99" t="s">
        <v>11</v>
      </c>
      <c r="B46" s="395" t="s">
        <v>219</v>
      </c>
      <c r="C46" s="396"/>
      <c r="D46" s="396"/>
      <c r="E46" s="396"/>
      <c r="F46" s="397"/>
      <c r="G46" s="398" t="str">
        <f>IF(ISTEXT(B46),$B$30,"")</f>
        <v>P03</v>
      </c>
      <c r="H46" s="399"/>
      <c r="I46" s="477" t="s">
        <v>106</v>
      </c>
      <c r="J46" s="478"/>
      <c r="K46" s="478"/>
      <c r="L46" s="478"/>
      <c r="M46" s="478"/>
      <c r="N46" s="478"/>
      <c r="O46" s="479"/>
      <c r="P46" s="480" t="s">
        <v>213</v>
      </c>
      <c r="Q46" s="481"/>
      <c r="R46" s="481"/>
      <c r="S46" s="481"/>
      <c r="T46" s="481"/>
      <c r="U46" s="481"/>
      <c r="V46" s="482"/>
      <c r="W46" s="480" t="s">
        <v>214</v>
      </c>
      <c r="X46" s="481"/>
      <c r="Y46" s="481"/>
      <c r="Z46" s="481"/>
      <c r="AA46" s="481"/>
      <c r="AB46" s="481"/>
      <c r="AC46" s="482"/>
      <c r="AD46" s="480">
        <v>1981</v>
      </c>
      <c r="AE46" s="481"/>
      <c r="AF46" s="481"/>
      <c r="AG46" s="481"/>
      <c r="AH46" s="481"/>
      <c r="AI46" s="482"/>
      <c r="AJ46" s="24"/>
      <c r="AK46" s="403"/>
      <c r="AL46" s="404"/>
      <c r="AM46" s="404"/>
      <c r="AN46" s="404"/>
      <c r="AO46" s="404"/>
      <c r="AP46" s="405"/>
      <c r="AR46" s="129" t="s">
        <v>250</v>
      </c>
      <c r="AS46" s="126" t="s">
        <v>255</v>
      </c>
      <c r="AU46" s="132" t="s">
        <v>373</v>
      </c>
    </row>
    <row r="47" spans="1:47" ht="24" customHeight="1" thickBot="1">
      <c r="A47" s="99" t="s">
        <v>12</v>
      </c>
      <c r="B47" s="395" t="s">
        <v>212</v>
      </c>
      <c r="C47" s="396"/>
      <c r="D47" s="396"/>
      <c r="E47" s="396"/>
      <c r="F47" s="397"/>
      <c r="G47" s="398" t="str">
        <f t="shared" ref="G47:G110" si="0">IF(ISTEXT(B47),$B$30,"")</f>
        <v>P03</v>
      </c>
      <c r="H47" s="399"/>
      <c r="I47" s="477" t="s">
        <v>106</v>
      </c>
      <c r="J47" s="478"/>
      <c r="K47" s="478"/>
      <c r="L47" s="478"/>
      <c r="M47" s="478"/>
      <c r="N47" s="478"/>
      <c r="O47" s="479"/>
      <c r="P47" s="480" t="s">
        <v>215</v>
      </c>
      <c r="Q47" s="481"/>
      <c r="R47" s="481"/>
      <c r="S47" s="481"/>
      <c r="T47" s="481"/>
      <c r="U47" s="481"/>
      <c r="V47" s="482"/>
      <c r="W47" s="480" t="s">
        <v>216</v>
      </c>
      <c r="X47" s="481"/>
      <c r="Y47" s="481"/>
      <c r="Z47" s="481"/>
      <c r="AA47" s="481"/>
      <c r="AB47" s="481"/>
      <c r="AC47" s="482"/>
      <c r="AD47" s="480">
        <v>1982</v>
      </c>
      <c r="AE47" s="481"/>
      <c r="AF47" s="481"/>
      <c r="AG47" s="481"/>
      <c r="AH47" s="481"/>
      <c r="AI47" s="482"/>
      <c r="AK47" s="403"/>
      <c r="AL47" s="404"/>
      <c r="AM47" s="404"/>
      <c r="AN47" s="404"/>
      <c r="AO47" s="404"/>
      <c r="AP47" s="405"/>
      <c r="AR47" s="129" t="s">
        <v>231</v>
      </c>
      <c r="AS47" s="126" t="s">
        <v>398</v>
      </c>
      <c r="AU47" s="132" t="s">
        <v>374</v>
      </c>
    </row>
    <row r="48" spans="1:47" ht="24" customHeight="1" thickBot="1">
      <c r="A48" s="99" t="s">
        <v>13</v>
      </c>
      <c r="B48" s="395"/>
      <c r="C48" s="486"/>
      <c r="D48" s="486"/>
      <c r="E48" s="486"/>
      <c r="F48" s="486"/>
      <c r="G48" s="398" t="str">
        <f t="shared" si="0"/>
        <v/>
      </c>
      <c r="H48" s="399"/>
      <c r="I48" s="478"/>
      <c r="J48" s="478"/>
      <c r="K48" s="478"/>
      <c r="L48" s="478"/>
      <c r="M48" s="478"/>
      <c r="N48" s="478"/>
      <c r="O48" s="479"/>
      <c r="P48" s="487"/>
      <c r="Q48" s="488"/>
      <c r="R48" s="488"/>
      <c r="S48" s="488"/>
      <c r="T48" s="488"/>
      <c r="U48" s="488"/>
      <c r="V48" s="489"/>
      <c r="W48" s="490"/>
      <c r="X48" s="488"/>
      <c r="Y48" s="488"/>
      <c r="Z48" s="488"/>
      <c r="AA48" s="488"/>
      <c r="AB48" s="488"/>
      <c r="AC48" s="489"/>
      <c r="AD48" s="491"/>
      <c r="AE48" s="492"/>
      <c r="AF48" s="492"/>
      <c r="AG48" s="492"/>
      <c r="AH48" s="492"/>
      <c r="AI48" s="493"/>
      <c r="AK48" s="403"/>
      <c r="AL48" s="404"/>
      <c r="AM48" s="404"/>
      <c r="AN48" s="404"/>
      <c r="AO48" s="404"/>
      <c r="AP48" s="405"/>
      <c r="AR48" s="129" t="s">
        <v>232</v>
      </c>
      <c r="AS48" s="126" t="s">
        <v>256</v>
      </c>
      <c r="AU48" s="132" t="s">
        <v>375</v>
      </c>
    </row>
    <row r="49" spans="1:47" ht="24" customHeight="1" thickBot="1">
      <c r="A49" s="99" t="s">
        <v>14</v>
      </c>
      <c r="B49" s="395"/>
      <c r="C49" s="486"/>
      <c r="D49" s="486"/>
      <c r="E49" s="486"/>
      <c r="F49" s="486"/>
      <c r="G49" s="398" t="str">
        <f t="shared" si="0"/>
        <v/>
      </c>
      <c r="H49" s="399"/>
      <c r="I49" s="478"/>
      <c r="J49" s="478"/>
      <c r="K49" s="478"/>
      <c r="L49" s="478"/>
      <c r="M49" s="478"/>
      <c r="N49" s="478"/>
      <c r="O49" s="479"/>
      <c r="P49" s="487"/>
      <c r="Q49" s="488"/>
      <c r="R49" s="488"/>
      <c r="S49" s="488"/>
      <c r="T49" s="488"/>
      <c r="U49" s="488"/>
      <c r="V49" s="489"/>
      <c r="W49" s="490"/>
      <c r="X49" s="488"/>
      <c r="Y49" s="488"/>
      <c r="Z49" s="488"/>
      <c r="AA49" s="488"/>
      <c r="AB49" s="488"/>
      <c r="AC49" s="489"/>
      <c r="AD49" s="491"/>
      <c r="AE49" s="492"/>
      <c r="AF49" s="492"/>
      <c r="AG49" s="492"/>
      <c r="AH49" s="492"/>
      <c r="AI49" s="493"/>
      <c r="AK49" s="403"/>
      <c r="AL49" s="404"/>
      <c r="AM49" s="404"/>
      <c r="AN49" s="404"/>
      <c r="AO49" s="404"/>
      <c r="AP49" s="405"/>
      <c r="AR49" s="129" t="s">
        <v>233</v>
      </c>
      <c r="AS49" s="126" t="s">
        <v>257</v>
      </c>
      <c r="AU49" s="239" t="s">
        <v>376</v>
      </c>
    </row>
    <row r="50" spans="1:47" ht="24" customHeight="1" thickBot="1">
      <c r="A50" s="99" t="s">
        <v>15</v>
      </c>
      <c r="B50" s="395"/>
      <c r="C50" s="486"/>
      <c r="D50" s="486"/>
      <c r="E50" s="486"/>
      <c r="F50" s="486"/>
      <c r="G50" s="398" t="str">
        <f t="shared" si="0"/>
        <v/>
      </c>
      <c r="H50" s="399"/>
      <c r="I50" s="478"/>
      <c r="J50" s="478"/>
      <c r="K50" s="478"/>
      <c r="L50" s="478"/>
      <c r="M50" s="478"/>
      <c r="N50" s="478"/>
      <c r="O50" s="479"/>
      <c r="P50" s="487"/>
      <c r="Q50" s="488"/>
      <c r="R50" s="488"/>
      <c r="S50" s="488"/>
      <c r="T50" s="488"/>
      <c r="U50" s="488"/>
      <c r="V50" s="489"/>
      <c r="W50" s="490"/>
      <c r="X50" s="488"/>
      <c r="Y50" s="488"/>
      <c r="Z50" s="488"/>
      <c r="AA50" s="488"/>
      <c r="AB50" s="488"/>
      <c r="AC50" s="489"/>
      <c r="AD50" s="491"/>
      <c r="AE50" s="492"/>
      <c r="AF50" s="492"/>
      <c r="AG50" s="492"/>
      <c r="AH50" s="492"/>
      <c r="AI50" s="493"/>
      <c r="AK50" s="403"/>
      <c r="AL50" s="404"/>
      <c r="AM50" s="404"/>
      <c r="AN50" s="404"/>
      <c r="AO50" s="404"/>
      <c r="AP50" s="405"/>
      <c r="AR50" s="129" t="s">
        <v>234</v>
      </c>
      <c r="AS50" s="126" t="s">
        <v>258</v>
      </c>
      <c r="AU50" s="132" t="s">
        <v>377</v>
      </c>
    </row>
    <row r="51" spans="1:47" ht="24" customHeight="1" thickBot="1">
      <c r="A51" s="99" t="s">
        <v>326</v>
      </c>
      <c r="B51" s="395"/>
      <c r="C51" s="486"/>
      <c r="D51" s="486"/>
      <c r="E51" s="486"/>
      <c r="F51" s="486"/>
      <c r="G51" s="398" t="str">
        <f t="shared" si="0"/>
        <v/>
      </c>
      <c r="H51" s="399"/>
      <c r="I51" s="478"/>
      <c r="J51" s="478"/>
      <c r="K51" s="478"/>
      <c r="L51" s="478"/>
      <c r="M51" s="478"/>
      <c r="N51" s="478"/>
      <c r="O51" s="479"/>
      <c r="P51" s="487"/>
      <c r="Q51" s="488"/>
      <c r="R51" s="488"/>
      <c r="S51" s="488"/>
      <c r="T51" s="488"/>
      <c r="U51" s="488"/>
      <c r="V51" s="489"/>
      <c r="W51" s="490"/>
      <c r="X51" s="488"/>
      <c r="Y51" s="488"/>
      <c r="Z51" s="488"/>
      <c r="AA51" s="488"/>
      <c r="AB51" s="488"/>
      <c r="AC51" s="489"/>
      <c r="AD51" s="491"/>
      <c r="AE51" s="492"/>
      <c r="AF51" s="492"/>
      <c r="AG51" s="492"/>
      <c r="AH51" s="492"/>
      <c r="AI51" s="493"/>
      <c r="AK51" s="403"/>
      <c r="AL51" s="404"/>
      <c r="AM51" s="404"/>
      <c r="AN51" s="404"/>
      <c r="AO51" s="404"/>
      <c r="AP51" s="405"/>
      <c r="AR51" s="129" t="s">
        <v>235</v>
      </c>
      <c r="AS51" s="126" t="s">
        <v>399</v>
      </c>
      <c r="AU51" s="132" t="s">
        <v>378</v>
      </c>
    </row>
    <row r="52" spans="1:47" ht="24" customHeight="1" thickBot="1">
      <c r="A52" s="99" t="s">
        <v>16</v>
      </c>
      <c r="B52" s="395"/>
      <c r="C52" s="486"/>
      <c r="D52" s="486"/>
      <c r="E52" s="486"/>
      <c r="F52" s="486"/>
      <c r="G52" s="398" t="str">
        <f t="shared" si="0"/>
        <v/>
      </c>
      <c r="H52" s="399"/>
      <c r="I52" s="478"/>
      <c r="J52" s="478"/>
      <c r="K52" s="478"/>
      <c r="L52" s="478"/>
      <c r="M52" s="478"/>
      <c r="N52" s="478"/>
      <c r="O52" s="479"/>
      <c r="P52" s="487"/>
      <c r="Q52" s="488"/>
      <c r="R52" s="488"/>
      <c r="S52" s="488"/>
      <c r="T52" s="488"/>
      <c r="U52" s="488"/>
      <c r="V52" s="489"/>
      <c r="W52" s="490"/>
      <c r="X52" s="488"/>
      <c r="Y52" s="488"/>
      <c r="Z52" s="488"/>
      <c r="AA52" s="488"/>
      <c r="AB52" s="488"/>
      <c r="AC52" s="489"/>
      <c r="AD52" s="491"/>
      <c r="AE52" s="492"/>
      <c r="AF52" s="492"/>
      <c r="AG52" s="492"/>
      <c r="AH52" s="492"/>
      <c r="AI52" s="493"/>
      <c r="AK52" s="403"/>
      <c r="AL52" s="404"/>
      <c r="AM52" s="404"/>
      <c r="AN52" s="404"/>
      <c r="AO52" s="404"/>
      <c r="AP52" s="405"/>
      <c r="AR52" s="129" t="s">
        <v>236</v>
      </c>
      <c r="AS52" s="126" t="s">
        <v>400</v>
      </c>
      <c r="AU52" s="132" t="s">
        <v>379</v>
      </c>
    </row>
    <row r="53" spans="1:47" ht="24" customHeight="1" thickBot="1">
      <c r="A53" s="99" t="s">
        <v>17</v>
      </c>
      <c r="B53" s="395"/>
      <c r="C53" s="486"/>
      <c r="D53" s="486"/>
      <c r="E53" s="486"/>
      <c r="F53" s="486"/>
      <c r="G53" s="398" t="str">
        <f t="shared" si="0"/>
        <v/>
      </c>
      <c r="H53" s="399"/>
      <c r="I53" s="478"/>
      <c r="J53" s="478"/>
      <c r="K53" s="478"/>
      <c r="L53" s="478"/>
      <c r="M53" s="478"/>
      <c r="N53" s="478"/>
      <c r="O53" s="479"/>
      <c r="P53" s="487"/>
      <c r="Q53" s="488"/>
      <c r="R53" s="488"/>
      <c r="S53" s="488"/>
      <c r="T53" s="488"/>
      <c r="U53" s="488"/>
      <c r="V53" s="489"/>
      <c r="W53" s="490"/>
      <c r="X53" s="488"/>
      <c r="Y53" s="488"/>
      <c r="Z53" s="488"/>
      <c r="AA53" s="488"/>
      <c r="AB53" s="488"/>
      <c r="AC53" s="489"/>
      <c r="AD53" s="491"/>
      <c r="AE53" s="492"/>
      <c r="AF53" s="492"/>
      <c r="AG53" s="492"/>
      <c r="AH53" s="492"/>
      <c r="AI53" s="493"/>
      <c r="AK53" s="403"/>
      <c r="AL53" s="404"/>
      <c r="AM53" s="404"/>
      <c r="AN53" s="404"/>
      <c r="AO53" s="404"/>
      <c r="AP53" s="405"/>
      <c r="AR53" s="129" t="s">
        <v>237</v>
      </c>
      <c r="AS53" s="126" t="s">
        <v>401</v>
      </c>
      <c r="AU53" s="132" t="s">
        <v>380</v>
      </c>
    </row>
    <row r="54" spans="1:47" ht="24" customHeight="1" thickBot="1">
      <c r="A54" s="99" t="s">
        <v>18</v>
      </c>
      <c r="B54" s="395"/>
      <c r="C54" s="486"/>
      <c r="D54" s="486"/>
      <c r="E54" s="486"/>
      <c r="F54" s="486"/>
      <c r="G54" s="398" t="str">
        <f t="shared" si="0"/>
        <v/>
      </c>
      <c r="H54" s="399"/>
      <c r="I54" s="478"/>
      <c r="J54" s="478"/>
      <c r="K54" s="478"/>
      <c r="L54" s="478"/>
      <c r="M54" s="478"/>
      <c r="N54" s="478"/>
      <c r="O54" s="479"/>
      <c r="P54" s="487"/>
      <c r="Q54" s="488"/>
      <c r="R54" s="488"/>
      <c r="S54" s="488"/>
      <c r="T54" s="488"/>
      <c r="U54" s="488"/>
      <c r="V54" s="489"/>
      <c r="W54" s="490"/>
      <c r="X54" s="488"/>
      <c r="Y54" s="488"/>
      <c r="Z54" s="488"/>
      <c r="AA54" s="488"/>
      <c r="AB54" s="488"/>
      <c r="AC54" s="489"/>
      <c r="AD54" s="491"/>
      <c r="AE54" s="492"/>
      <c r="AF54" s="492"/>
      <c r="AG54" s="492"/>
      <c r="AH54" s="492"/>
      <c r="AI54" s="493"/>
      <c r="AK54" s="403"/>
      <c r="AL54" s="404"/>
      <c r="AM54" s="404"/>
      <c r="AN54" s="404"/>
      <c r="AO54" s="404"/>
      <c r="AP54" s="405"/>
      <c r="AR54" s="129" t="s">
        <v>238</v>
      </c>
      <c r="AS54" s="126" t="s">
        <v>402</v>
      </c>
      <c r="AU54" s="132" t="s">
        <v>106</v>
      </c>
    </row>
    <row r="55" spans="1:47" ht="24" customHeight="1" thickBot="1">
      <c r="A55" s="99" t="s">
        <v>19</v>
      </c>
      <c r="B55" s="395"/>
      <c r="C55" s="486"/>
      <c r="D55" s="486"/>
      <c r="E55" s="486"/>
      <c r="F55" s="486"/>
      <c r="G55" s="398" t="str">
        <f t="shared" si="0"/>
        <v/>
      </c>
      <c r="H55" s="399"/>
      <c r="I55" s="478"/>
      <c r="J55" s="478"/>
      <c r="K55" s="478"/>
      <c r="L55" s="478"/>
      <c r="M55" s="478"/>
      <c r="N55" s="478"/>
      <c r="O55" s="479"/>
      <c r="P55" s="487"/>
      <c r="Q55" s="488"/>
      <c r="R55" s="488"/>
      <c r="S55" s="488"/>
      <c r="T55" s="488"/>
      <c r="U55" s="488"/>
      <c r="V55" s="489"/>
      <c r="W55" s="490"/>
      <c r="X55" s="488"/>
      <c r="Y55" s="488"/>
      <c r="Z55" s="488"/>
      <c r="AA55" s="488"/>
      <c r="AB55" s="488"/>
      <c r="AC55" s="489"/>
      <c r="AD55" s="491"/>
      <c r="AE55" s="492"/>
      <c r="AF55" s="492"/>
      <c r="AG55" s="492"/>
      <c r="AH55" s="492"/>
      <c r="AI55" s="493"/>
      <c r="AK55" s="403"/>
      <c r="AL55" s="404"/>
      <c r="AM55" s="404"/>
      <c r="AN55" s="404"/>
      <c r="AO55" s="404"/>
      <c r="AP55" s="405"/>
      <c r="AR55" s="129" t="s">
        <v>239</v>
      </c>
      <c r="AS55" s="126" t="s">
        <v>403</v>
      </c>
      <c r="AU55" s="132" t="s">
        <v>390</v>
      </c>
    </row>
    <row r="56" spans="1:47" ht="24" customHeight="1" thickBot="1">
      <c r="A56" s="99" t="s">
        <v>20</v>
      </c>
      <c r="B56" s="395"/>
      <c r="C56" s="486"/>
      <c r="D56" s="486"/>
      <c r="E56" s="486"/>
      <c r="F56" s="486"/>
      <c r="G56" s="398" t="str">
        <f t="shared" si="0"/>
        <v/>
      </c>
      <c r="H56" s="399"/>
      <c r="I56" s="478"/>
      <c r="J56" s="478"/>
      <c r="K56" s="478"/>
      <c r="L56" s="478"/>
      <c r="M56" s="478"/>
      <c r="N56" s="478"/>
      <c r="O56" s="479"/>
      <c r="P56" s="487"/>
      <c r="Q56" s="488"/>
      <c r="R56" s="488"/>
      <c r="S56" s="488"/>
      <c r="T56" s="488"/>
      <c r="U56" s="488"/>
      <c r="V56" s="489"/>
      <c r="W56" s="490"/>
      <c r="X56" s="488"/>
      <c r="Y56" s="488"/>
      <c r="Z56" s="488"/>
      <c r="AA56" s="488"/>
      <c r="AB56" s="488"/>
      <c r="AC56" s="489"/>
      <c r="AD56" s="491"/>
      <c r="AE56" s="492"/>
      <c r="AF56" s="492"/>
      <c r="AG56" s="492"/>
      <c r="AH56" s="492"/>
      <c r="AI56" s="493"/>
      <c r="AK56" s="403"/>
      <c r="AL56" s="404"/>
      <c r="AM56" s="404"/>
      <c r="AN56" s="404"/>
      <c r="AO56" s="404"/>
      <c r="AP56" s="405"/>
      <c r="AR56" s="129" t="s">
        <v>240</v>
      </c>
      <c r="AS56" s="126" t="s">
        <v>404</v>
      </c>
      <c r="AU56" s="132" t="s">
        <v>381</v>
      </c>
    </row>
    <row r="57" spans="1:47" ht="24" customHeight="1" thickBot="1">
      <c r="A57" s="99" t="s">
        <v>21</v>
      </c>
      <c r="B57" s="395"/>
      <c r="C57" s="486"/>
      <c r="D57" s="486"/>
      <c r="E57" s="486"/>
      <c r="F57" s="486"/>
      <c r="G57" s="398" t="str">
        <f t="shared" si="0"/>
        <v/>
      </c>
      <c r="H57" s="399"/>
      <c r="I57" s="478"/>
      <c r="J57" s="478"/>
      <c r="K57" s="478"/>
      <c r="L57" s="478"/>
      <c r="M57" s="478"/>
      <c r="N57" s="478"/>
      <c r="O57" s="479"/>
      <c r="P57" s="487"/>
      <c r="Q57" s="488"/>
      <c r="R57" s="488"/>
      <c r="S57" s="488"/>
      <c r="T57" s="488"/>
      <c r="U57" s="488"/>
      <c r="V57" s="489"/>
      <c r="W57" s="490"/>
      <c r="X57" s="488"/>
      <c r="Y57" s="488"/>
      <c r="Z57" s="488"/>
      <c r="AA57" s="488"/>
      <c r="AB57" s="488"/>
      <c r="AC57" s="489"/>
      <c r="AD57" s="491"/>
      <c r="AE57" s="492"/>
      <c r="AF57" s="492"/>
      <c r="AG57" s="492"/>
      <c r="AH57" s="492"/>
      <c r="AI57" s="493"/>
      <c r="AK57" s="403"/>
      <c r="AL57" s="404"/>
      <c r="AM57" s="404"/>
      <c r="AN57" s="404"/>
      <c r="AO57" s="404"/>
      <c r="AP57" s="405"/>
      <c r="AR57" s="129" t="s">
        <v>241</v>
      </c>
      <c r="AS57" s="126" t="s">
        <v>405</v>
      </c>
      <c r="AU57" s="132" t="s">
        <v>382</v>
      </c>
    </row>
    <row r="58" spans="1:47" ht="24" customHeight="1" thickBot="1">
      <c r="A58" s="99" t="s">
        <v>22</v>
      </c>
      <c r="B58" s="395"/>
      <c r="C58" s="486"/>
      <c r="D58" s="486"/>
      <c r="E58" s="486"/>
      <c r="F58" s="486"/>
      <c r="G58" s="398" t="str">
        <f t="shared" si="0"/>
        <v/>
      </c>
      <c r="H58" s="399"/>
      <c r="I58" s="478"/>
      <c r="J58" s="478"/>
      <c r="K58" s="478"/>
      <c r="L58" s="478"/>
      <c r="M58" s="478"/>
      <c r="N58" s="478"/>
      <c r="O58" s="479"/>
      <c r="P58" s="487"/>
      <c r="Q58" s="488"/>
      <c r="R58" s="488"/>
      <c r="S58" s="488"/>
      <c r="T58" s="488"/>
      <c r="U58" s="488"/>
      <c r="V58" s="489"/>
      <c r="W58" s="490"/>
      <c r="X58" s="488"/>
      <c r="Y58" s="488"/>
      <c r="Z58" s="488"/>
      <c r="AA58" s="488"/>
      <c r="AB58" s="488"/>
      <c r="AC58" s="489"/>
      <c r="AD58" s="491"/>
      <c r="AE58" s="492"/>
      <c r="AF58" s="492"/>
      <c r="AG58" s="492"/>
      <c r="AH58" s="492"/>
      <c r="AI58" s="493"/>
      <c r="AK58" s="403"/>
      <c r="AL58" s="404"/>
      <c r="AM58" s="404"/>
      <c r="AN58" s="404"/>
      <c r="AO58" s="404"/>
      <c r="AP58" s="405"/>
      <c r="AR58" s="129" t="s">
        <v>242</v>
      </c>
      <c r="AS58" s="126" t="s">
        <v>406</v>
      </c>
      <c r="AU58" s="132" t="s">
        <v>383</v>
      </c>
    </row>
    <row r="59" spans="1:47" ht="24" customHeight="1" thickBot="1">
      <c r="A59" s="99" t="s">
        <v>23</v>
      </c>
      <c r="B59" s="395"/>
      <c r="C59" s="486"/>
      <c r="D59" s="486"/>
      <c r="E59" s="486"/>
      <c r="F59" s="486"/>
      <c r="G59" s="398" t="str">
        <f t="shared" si="0"/>
        <v/>
      </c>
      <c r="H59" s="399"/>
      <c r="I59" s="478"/>
      <c r="J59" s="478"/>
      <c r="K59" s="478"/>
      <c r="L59" s="478"/>
      <c r="M59" s="478"/>
      <c r="N59" s="478"/>
      <c r="O59" s="479"/>
      <c r="P59" s="487"/>
      <c r="Q59" s="488"/>
      <c r="R59" s="488"/>
      <c r="S59" s="488"/>
      <c r="T59" s="488"/>
      <c r="U59" s="488"/>
      <c r="V59" s="489"/>
      <c r="W59" s="490"/>
      <c r="X59" s="488"/>
      <c r="Y59" s="488"/>
      <c r="Z59" s="488"/>
      <c r="AA59" s="488"/>
      <c r="AB59" s="488"/>
      <c r="AC59" s="489"/>
      <c r="AD59" s="491"/>
      <c r="AE59" s="492"/>
      <c r="AF59" s="492"/>
      <c r="AG59" s="492"/>
      <c r="AH59" s="492"/>
      <c r="AI59" s="493"/>
      <c r="AK59" s="403"/>
      <c r="AL59" s="404"/>
      <c r="AM59" s="404"/>
      <c r="AN59" s="404"/>
      <c r="AO59" s="404"/>
      <c r="AP59" s="405"/>
      <c r="AR59" s="129" t="s">
        <v>349</v>
      </c>
      <c r="AS59" s="126" t="s">
        <v>407</v>
      </c>
      <c r="AU59" s="240" t="s">
        <v>384</v>
      </c>
    </row>
    <row r="60" spans="1:47" ht="24" customHeight="1" thickBot="1">
      <c r="A60" s="99" t="s">
        <v>24</v>
      </c>
      <c r="B60" s="395"/>
      <c r="C60" s="486"/>
      <c r="D60" s="486"/>
      <c r="E60" s="486"/>
      <c r="F60" s="486"/>
      <c r="G60" s="398" t="str">
        <f t="shared" si="0"/>
        <v/>
      </c>
      <c r="H60" s="399"/>
      <c r="I60" s="478"/>
      <c r="J60" s="478"/>
      <c r="K60" s="478"/>
      <c r="L60" s="478"/>
      <c r="M60" s="478"/>
      <c r="N60" s="478"/>
      <c r="O60" s="479"/>
      <c r="P60" s="487"/>
      <c r="Q60" s="488"/>
      <c r="R60" s="488"/>
      <c r="S60" s="488"/>
      <c r="T60" s="488"/>
      <c r="U60" s="488"/>
      <c r="V60" s="489"/>
      <c r="W60" s="490"/>
      <c r="X60" s="488"/>
      <c r="Y60" s="488"/>
      <c r="Z60" s="488"/>
      <c r="AA60" s="488"/>
      <c r="AB60" s="488"/>
      <c r="AC60" s="489"/>
      <c r="AD60" s="491"/>
      <c r="AE60" s="492"/>
      <c r="AF60" s="492"/>
      <c r="AG60" s="492"/>
      <c r="AH60" s="492"/>
      <c r="AI60" s="493"/>
      <c r="AK60" s="403"/>
      <c r="AL60" s="404"/>
      <c r="AM60" s="404"/>
      <c r="AN60" s="404"/>
      <c r="AO60" s="404"/>
      <c r="AP60" s="405"/>
      <c r="AR60" s="129" t="s">
        <v>363</v>
      </c>
      <c r="AS60" s="126" t="s">
        <v>408</v>
      </c>
      <c r="AU60" s="241" t="s">
        <v>385</v>
      </c>
    </row>
    <row r="61" spans="1:47" ht="24" customHeight="1" thickBot="1">
      <c r="A61" s="99" t="s">
        <v>25</v>
      </c>
      <c r="B61" s="395"/>
      <c r="C61" s="486"/>
      <c r="D61" s="486"/>
      <c r="E61" s="486"/>
      <c r="F61" s="486"/>
      <c r="G61" s="398" t="str">
        <f t="shared" si="0"/>
        <v/>
      </c>
      <c r="H61" s="399"/>
      <c r="I61" s="478"/>
      <c r="J61" s="478"/>
      <c r="K61" s="478"/>
      <c r="L61" s="478"/>
      <c r="M61" s="478"/>
      <c r="N61" s="478"/>
      <c r="O61" s="479"/>
      <c r="P61" s="487"/>
      <c r="Q61" s="488"/>
      <c r="R61" s="488"/>
      <c r="S61" s="488"/>
      <c r="T61" s="488"/>
      <c r="U61" s="488"/>
      <c r="V61" s="489"/>
      <c r="W61" s="490"/>
      <c r="X61" s="488"/>
      <c r="Y61" s="488"/>
      <c r="Z61" s="488"/>
      <c r="AA61" s="488"/>
      <c r="AB61" s="488"/>
      <c r="AC61" s="489"/>
      <c r="AD61" s="491"/>
      <c r="AE61" s="492"/>
      <c r="AF61" s="492"/>
      <c r="AG61" s="492"/>
      <c r="AH61" s="492"/>
      <c r="AI61" s="493"/>
      <c r="AK61" s="403"/>
      <c r="AL61" s="404"/>
      <c r="AM61" s="404"/>
      <c r="AN61" s="404"/>
      <c r="AO61" s="404"/>
      <c r="AP61" s="405"/>
      <c r="AR61" s="129" t="s">
        <v>243</v>
      </c>
      <c r="AS61" s="126" t="s">
        <v>262</v>
      </c>
      <c r="AU61" s="132" t="s">
        <v>386</v>
      </c>
    </row>
    <row r="62" spans="1:47" ht="24" customHeight="1" thickBot="1">
      <c r="A62" s="99" t="s">
        <v>26</v>
      </c>
      <c r="B62" s="395"/>
      <c r="C62" s="486"/>
      <c r="D62" s="486"/>
      <c r="E62" s="486"/>
      <c r="F62" s="486"/>
      <c r="G62" s="398" t="str">
        <f t="shared" si="0"/>
        <v/>
      </c>
      <c r="H62" s="399"/>
      <c r="I62" s="478"/>
      <c r="J62" s="478"/>
      <c r="K62" s="478"/>
      <c r="L62" s="478"/>
      <c r="M62" s="478"/>
      <c r="N62" s="478"/>
      <c r="O62" s="479"/>
      <c r="P62" s="487"/>
      <c r="Q62" s="488"/>
      <c r="R62" s="488"/>
      <c r="S62" s="488"/>
      <c r="T62" s="488"/>
      <c r="U62" s="488"/>
      <c r="V62" s="489"/>
      <c r="W62" s="490"/>
      <c r="X62" s="488"/>
      <c r="Y62" s="488"/>
      <c r="Z62" s="488"/>
      <c r="AA62" s="488"/>
      <c r="AB62" s="488"/>
      <c r="AC62" s="489"/>
      <c r="AD62" s="491"/>
      <c r="AE62" s="492"/>
      <c r="AF62" s="492"/>
      <c r="AG62" s="492"/>
      <c r="AH62" s="492"/>
      <c r="AI62" s="493"/>
      <c r="AK62" s="403"/>
      <c r="AL62" s="404"/>
      <c r="AM62" s="404"/>
      <c r="AN62" s="404"/>
      <c r="AO62" s="404"/>
      <c r="AP62" s="405"/>
      <c r="AR62" s="129" t="s">
        <v>244</v>
      </c>
      <c r="AS62" s="126" t="s">
        <v>261</v>
      </c>
      <c r="AU62" s="132" t="s">
        <v>388</v>
      </c>
    </row>
    <row r="63" spans="1:47" ht="24" customHeight="1" thickBot="1">
      <c r="A63" s="99" t="s">
        <v>27</v>
      </c>
      <c r="B63" s="395"/>
      <c r="C63" s="486"/>
      <c r="D63" s="486"/>
      <c r="E63" s="486"/>
      <c r="F63" s="486"/>
      <c r="G63" s="398" t="str">
        <f t="shared" si="0"/>
        <v/>
      </c>
      <c r="H63" s="399"/>
      <c r="I63" s="478"/>
      <c r="J63" s="478"/>
      <c r="K63" s="478"/>
      <c r="L63" s="478"/>
      <c r="M63" s="478"/>
      <c r="N63" s="478"/>
      <c r="O63" s="479"/>
      <c r="P63" s="487"/>
      <c r="Q63" s="488"/>
      <c r="R63" s="488"/>
      <c r="S63" s="488"/>
      <c r="T63" s="488"/>
      <c r="U63" s="488"/>
      <c r="V63" s="489"/>
      <c r="W63" s="490"/>
      <c r="X63" s="488"/>
      <c r="Y63" s="488"/>
      <c r="Z63" s="488"/>
      <c r="AA63" s="488"/>
      <c r="AB63" s="488"/>
      <c r="AC63" s="489"/>
      <c r="AD63" s="491"/>
      <c r="AE63" s="492"/>
      <c r="AF63" s="492"/>
      <c r="AG63" s="492"/>
      <c r="AH63" s="492"/>
      <c r="AI63" s="493"/>
      <c r="AK63" s="403"/>
      <c r="AL63" s="404"/>
      <c r="AM63" s="404"/>
      <c r="AN63" s="404"/>
      <c r="AO63" s="404"/>
      <c r="AP63" s="405"/>
      <c r="AR63" s="129" t="s">
        <v>245</v>
      </c>
      <c r="AS63" s="126" t="s">
        <v>260</v>
      </c>
      <c r="AU63" s="132" t="s">
        <v>389</v>
      </c>
    </row>
    <row r="64" spans="1:47" ht="24" customHeight="1" thickBot="1">
      <c r="A64" s="99" t="s">
        <v>28</v>
      </c>
      <c r="B64" s="395"/>
      <c r="C64" s="486"/>
      <c r="D64" s="486"/>
      <c r="E64" s="486"/>
      <c r="F64" s="486"/>
      <c r="G64" s="398" t="str">
        <f>IF(ISTEXT(B64),$B$30,"")</f>
        <v/>
      </c>
      <c r="H64" s="399"/>
      <c r="I64" s="478"/>
      <c r="J64" s="478"/>
      <c r="K64" s="478"/>
      <c r="L64" s="478"/>
      <c r="M64" s="478"/>
      <c r="N64" s="478"/>
      <c r="O64" s="479"/>
      <c r="P64" s="487"/>
      <c r="Q64" s="488"/>
      <c r="R64" s="488"/>
      <c r="S64" s="488"/>
      <c r="T64" s="488"/>
      <c r="U64" s="488"/>
      <c r="V64" s="489"/>
      <c r="W64" s="490"/>
      <c r="X64" s="488"/>
      <c r="Y64" s="488"/>
      <c r="Z64" s="488"/>
      <c r="AA64" s="488"/>
      <c r="AB64" s="488"/>
      <c r="AC64" s="489"/>
      <c r="AD64" s="491"/>
      <c r="AE64" s="492"/>
      <c r="AF64" s="492"/>
      <c r="AG64" s="492"/>
      <c r="AH64" s="492"/>
      <c r="AI64" s="493"/>
      <c r="AK64" s="403"/>
      <c r="AL64" s="404"/>
      <c r="AM64" s="404"/>
      <c r="AN64" s="404"/>
      <c r="AO64" s="404"/>
      <c r="AP64" s="405"/>
      <c r="AR64" s="129" t="s">
        <v>246</v>
      </c>
      <c r="AS64" s="126" t="s">
        <v>263</v>
      </c>
    </row>
    <row r="65" spans="1:45" ht="24" customHeight="1" thickBot="1">
      <c r="A65" s="99" t="s">
        <v>29</v>
      </c>
      <c r="B65" s="395"/>
      <c r="C65" s="486"/>
      <c r="D65" s="486"/>
      <c r="E65" s="486"/>
      <c r="F65" s="486"/>
      <c r="G65" s="398" t="str">
        <f t="shared" si="0"/>
        <v/>
      </c>
      <c r="H65" s="399"/>
      <c r="I65" s="401"/>
      <c r="J65" s="401"/>
      <c r="K65" s="401"/>
      <c r="L65" s="401"/>
      <c r="M65" s="401"/>
      <c r="N65" s="401"/>
      <c r="O65" s="402"/>
      <c r="P65" s="403"/>
      <c r="Q65" s="404"/>
      <c r="R65" s="404"/>
      <c r="S65" s="404"/>
      <c r="T65" s="404"/>
      <c r="U65" s="404"/>
      <c r="V65" s="405"/>
      <c r="W65" s="403"/>
      <c r="X65" s="404"/>
      <c r="Y65" s="404"/>
      <c r="Z65" s="404"/>
      <c r="AA65" s="404"/>
      <c r="AB65" s="404"/>
      <c r="AC65" s="405"/>
      <c r="AD65" s="403"/>
      <c r="AE65" s="404"/>
      <c r="AF65" s="404"/>
      <c r="AG65" s="404"/>
      <c r="AH65" s="404"/>
      <c r="AI65" s="405"/>
      <c r="AK65" s="403"/>
      <c r="AL65" s="404"/>
      <c r="AM65" s="404"/>
      <c r="AN65" s="404"/>
      <c r="AO65" s="404"/>
      <c r="AP65" s="405"/>
      <c r="AR65" s="129" t="s">
        <v>247</v>
      </c>
      <c r="AS65" s="126" t="s">
        <v>264</v>
      </c>
    </row>
    <row r="66" spans="1:45" ht="24" customHeight="1" thickBot="1">
      <c r="A66" s="99" t="s">
        <v>30</v>
      </c>
      <c r="B66" s="395"/>
      <c r="C66" s="486"/>
      <c r="D66" s="486"/>
      <c r="E66" s="486"/>
      <c r="F66" s="486"/>
      <c r="G66" s="398" t="str">
        <f t="shared" si="0"/>
        <v/>
      </c>
      <c r="H66" s="399"/>
      <c r="I66" s="401"/>
      <c r="J66" s="401"/>
      <c r="K66" s="401"/>
      <c r="L66" s="401"/>
      <c r="M66" s="401"/>
      <c r="N66" s="401"/>
      <c r="O66" s="402"/>
      <c r="P66" s="403"/>
      <c r="Q66" s="404"/>
      <c r="R66" s="404"/>
      <c r="S66" s="404"/>
      <c r="T66" s="404"/>
      <c r="U66" s="404"/>
      <c r="V66" s="405"/>
      <c r="W66" s="403"/>
      <c r="X66" s="404"/>
      <c r="Y66" s="404"/>
      <c r="Z66" s="404"/>
      <c r="AA66" s="404"/>
      <c r="AB66" s="404"/>
      <c r="AC66" s="405"/>
      <c r="AD66" s="403"/>
      <c r="AE66" s="404"/>
      <c r="AF66" s="404"/>
      <c r="AG66" s="404"/>
      <c r="AH66" s="404"/>
      <c r="AI66" s="405"/>
      <c r="AK66" s="403"/>
      <c r="AL66" s="404"/>
      <c r="AM66" s="404"/>
      <c r="AN66" s="404"/>
      <c r="AO66" s="404"/>
      <c r="AP66" s="405"/>
      <c r="AR66" s="129" t="s">
        <v>278</v>
      </c>
      <c r="AS66" s="126" t="s">
        <v>420</v>
      </c>
    </row>
    <row r="67" spans="1:45" ht="24" customHeight="1" thickBot="1">
      <c r="A67" s="99" t="s">
        <v>31</v>
      </c>
      <c r="B67" s="395"/>
      <c r="C67" s="486"/>
      <c r="D67" s="486"/>
      <c r="E67" s="486"/>
      <c r="F67" s="486"/>
      <c r="G67" s="398" t="str">
        <f t="shared" si="0"/>
        <v/>
      </c>
      <c r="H67" s="399"/>
      <c r="I67" s="401"/>
      <c r="J67" s="401"/>
      <c r="K67" s="401"/>
      <c r="L67" s="401"/>
      <c r="M67" s="401"/>
      <c r="N67" s="401"/>
      <c r="O67" s="402"/>
      <c r="P67" s="403"/>
      <c r="Q67" s="404"/>
      <c r="R67" s="404"/>
      <c r="S67" s="404"/>
      <c r="T67" s="404"/>
      <c r="U67" s="404"/>
      <c r="V67" s="405"/>
      <c r="W67" s="403"/>
      <c r="X67" s="404"/>
      <c r="Y67" s="404"/>
      <c r="Z67" s="404"/>
      <c r="AA67" s="404"/>
      <c r="AB67" s="404"/>
      <c r="AC67" s="405"/>
      <c r="AD67" s="403"/>
      <c r="AE67" s="404"/>
      <c r="AF67" s="404"/>
      <c r="AG67" s="404"/>
      <c r="AH67" s="404"/>
      <c r="AI67" s="405"/>
      <c r="AK67" s="403"/>
      <c r="AL67" s="404"/>
      <c r="AM67" s="404"/>
      <c r="AN67" s="404"/>
      <c r="AO67" s="404"/>
      <c r="AP67" s="405"/>
      <c r="AR67" s="129" t="s">
        <v>279</v>
      </c>
      <c r="AS67" s="126" t="s">
        <v>421</v>
      </c>
    </row>
    <row r="68" spans="1:45" ht="24" customHeight="1" thickBot="1">
      <c r="A68" s="99" t="s">
        <v>32</v>
      </c>
      <c r="B68" s="395"/>
      <c r="C68" s="486"/>
      <c r="D68" s="486"/>
      <c r="E68" s="486"/>
      <c r="F68" s="486"/>
      <c r="G68" s="398" t="str">
        <f t="shared" si="0"/>
        <v/>
      </c>
      <c r="H68" s="399"/>
      <c r="I68" s="401"/>
      <c r="J68" s="401"/>
      <c r="K68" s="401"/>
      <c r="L68" s="401"/>
      <c r="M68" s="401"/>
      <c r="N68" s="401"/>
      <c r="O68" s="402"/>
      <c r="P68" s="403"/>
      <c r="Q68" s="404"/>
      <c r="R68" s="404"/>
      <c r="S68" s="404"/>
      <c r="T68" s="404"/>
      <c r="U68" s="404"/>
      <c r="V68" s="405"/>
      <c r="W68" s="403"/>
      <c r="X68" s="404"/>
      <c r="Y68" s="404"/>
      <c r="Z68" s="404"/>
      <c r="AA68" s="404"/>
      <c r="AB68" s="404"/>
      <c r="AC68" s="405"/>
      <c r="AD68" s="403"/>
      <c r="AE68" s="404"/>
      <c r="AF68" s="404"/>
      <c r="AG68" s="404"/>
      <c r="AH68" s="404"/>
      <c r="AI68" s="405"/>
      <c r="AK68" s="403"/>
      <c r="AL68" s="404"/>
      <c r="AM68" s="404"/>
      <c r="AN68" s="404"/>
      <c r="AO68" s="404"/>
      <c r="AP68" s="405"/>
      <c r="AR68" s="129" t="s">
        <v>359</v>
      </c>
      <c r="AS68" s="126" t="s">
        <v>409</v>
      </c>
    </row>
    <row r="69" spans="1:45" ht="24" customHeight="1" thickBot="1">
      <c r="A69" s="99" t="s">
        <v>33</v>
      </c>
      <c r="B69" s="395"/>
      <c r="C69" s="486"/>
      <c r="D69" s="486"/>
      <c r="E69" s="486"/>
      <c r="F69" s="486"/>
      <c r="G69" s="398" t="str">
        <f t="shared" si="0"/>
        <v/>
      </c>
      <c r="H69" s="399"/>
      <c r="I69" s="401"/>
      <c r="J69" s="401"/>
      <c r="K69" s="401"/>
      <c r="L69" s="401"/>
      <c r="M69" s="401"/>
      <c r="N69" s="401"/>
      <c r="O69" s="402"/>
      <c r="P69" s="403"/>
      <c r="Q69" s="404"/>
      <c r="R69" s="404"/>
      <c r="S69" s="404"/>
      <c r="T69" s="404"/>
      <c r="U69" s="404"/>
      <c r="V69" s="405"/>
      <c r="W69" s="403"/>
      <c r="X69" s="404"/>
      <c r="Y69" s="404"/>
      <c r="Z69" s="404"/>
      <c r="AA69" s="404"/>
      <c r="AB69" s="404"/>
      <c r="AC69" s="405"/>
      <c r="AD69" s="403"/>
      <c r="AE69" s="404"/>
      <c r="AF69" s="404"/>
      <c r="AG69" s="404"/>
      <c r="AH69" s="404"/>
      <c r="AI69" s="405"/>
      <c r="AK69" s="403"/>
      <c r="AL69" s="404"/>
      <c r="AM69" s="404"/>
      <c r="AN69" s="404"/>
      <c r="AO69" s="404"/>
      <c r="AP69" s="405"/>
      <c r="AR69" s="129" t="s">
        <v>360</v>
      </c>
      <c r="AS69" s="126" t="s">
        <v>410</v>
      </c>
    </row>
    <row r="70" spans="1:45" ht="24" customHeight="1" thickBot="1">
      <c r="A70" s="99" t="s">
        <v>47</v>
      </c>
      <c r="B70" s="395"/>
      <c r="C70" s="486"/>
      <c r="D70" s="486"/>
      <c r="E70" s="486"/>
      <c r="F70" s="486"/>
      <c r="G70" s="398" t="str">
        <f t="shared" si="0"/>
        <v/>
      </c>
      <c r="H70" s="399"/>
      <c r="I70" s="401"/>
      <c r="J70" s="401"/>
      <c r="K70" s="401"/>
      <c r="L70" s="401"/>
      <c r="M70" s="401"/>
      <c r="N70" s="401"/>
      <c r="O70" s="402"/>
      <c r="P70" s="403"/>
      <c r="Q70" s="404"/>
      <c r="R70" s="404"/>
      <c r="S70" s="404"/>
      <c r="T70" s="404"/>
      <c r="U70" s="404"/>
      <c r="V70" s="405"/>
      <c r="W70" s="403"/>
      <c r="X70" s="404"/>
      <c r="Y70" s="404"/>
      <c r="Z70" s="404"/>
      <c r="AA70" s="404"/>
      <c r="AB70" s="404"/>
      <c r="AC70" s="405"/>
      <c r="AD70" s="403"/>
      <c r="AE70" s="404"/>
      <c r="AF70" s="404"/>
      <c r="AG70" s="404"/>
      <c r="AH70" s="404"/>
      <c r="AI70" s="405"/>
      <c r="AJ70" s="24"/>
      <c r="AK70" s="403"/>
      <c r="AL70" s="404"/>
      <c r="AM70" s="404"/>
      <c r="AN70" s="404"/>
      <c r="AO70" s="404"/>
      <c r="AP70" s="405"/>
      <c r="AR70" s="129" t="s">
        <v>361</v>
      </c>
      <c r="AS70" s="126" t="s">
        <v>411</v>
      </c>
    </row>
    <row r="71" spans="1:45" ht="24" customHeight="1" thickBot="1">
      <c r="A71" s="99" t="s">
        <v>48</v>
      </c>
      <c r="B71" s="395"/>
      <c r="C71" s="486"/>
      <c r="D71" s="486"/>
      <c r="E71" s="486"/>
      <c r="F71" s="486"/>
      <c r="G71" s="398" t="str">
        <f t="shared" si="0"/>
        <v/>
      </c>
      <c r="H71" s="399"/>
      <c r="I71" s="401"/>
      <c r="J71" s="401"/>
      <c r="K71" s="401"/>
      <c r="L71" s="401"/>
      <c r="M71" s="401"/>
      <c r="N71" s="401"/>
      <c r="O71" s="402"/>
      <c r="P71" s="403"/>
      <c r="Q71" s="404"/>
      <c r="R71" s="404"/>
      <c r="S71" s="404"/>
      <c r="T71" s="404"/>
      <c r="U71" s="404"/>
      <c r="V71" s="405"/>
      <c r="W71" s="403"/>
      <c r="X71" s="404"/>
      <c r="Y71" s="404"/>
      <c r="Z71" s="404"/>
      <c r="AA71" s="404"/>
      <c r="AB71" s="404"/>
      <c r="AC71" s="405"/>
      <c r="AD71" s="403"/>
      <c r="AE71" s="404"/>
      <c r="AF71" s="404"/>
      <c r="AG71" s="404"/>
      <c r="AH71" s="404"/>
      <c r="AI71" s="405"/>
      <c r="AJ71" s="24"/>
      <c r="AK71" s="403"/>
      <c r="AL71" s="404"/>
      <c r="AM71" s="404"/>
      <c r="AN71" s="404"/>
      <c r="AO71" s="404"/>
      <c r="AP71" s="405"/>
      <c r="AR71" s="129" t="s">
        <v>362</v>
      </c>
      <c r="AS71" s="126" t="s">
        <v>412</v>
      </c>
    </row>
    <row r="72" spans="1:45" ht="24" customHeight="1" thickBot="1">
      <c r="A72" s="99" t="s">
        <v>49</v>
      </c>
      <c r="B72" s="395"/>
      <c r="C72" s="486"/>
      <c r="D72" s="486"/>
      <c r="E72" s="486"/>
      <c r="F72" s="486"/>
      <c r="G72" s="398" t="str">
        <f t="shared" si="0"/>
        <v/>
      </c>
      <c r="H72" s="399"/>
      <c r="I72" s="401"/>
      <c r="J72" s="401"/>
      <c r="K72" s="401"/>
      <c r="L72" s="401"/>
      <c r="M72" s="401"/>
      <c r="N72" s="401"/>
      <c r="O72" s="402"/>
      <c r="P72" s="403"/>
      <c r="Q72" s="404"/>
      <c r="R72" s="404"/>
      <c r="S72" s="404"/>
      <c r="T72" s="404"/>
      <c r="U72" s="404"/>
      <c r="V72" s="405"/>
      <c r="W72" s="403"/>
      <c r="X72" s="404"/>
      <c r="Y72" s="404"/>
      <c r="Z72" s="404"/>
      <c r="AA72" s="404"/>
      <c r="AB72" s="404"/>
      <c r="AC72" s="405"/>
      <c r="AD72" s="403"/>
      <c r="AE72" s="404"/>
      <c r="AF72" s="404"/>
      <c r="AG72" s="404"/>
      <c r="AH72" s="404"/>
      <c r="AI72" s="405"/>
      <c r="AK72" s="403"/>
      <c r="AL72" s="404"/>
      <c r="AM72" s="404"/>
      <c r="AN72" s="404"/>
      <c r="AO72" s="404"/>
      <c r="AP72" s="405"/>
      <c r="AR72" s="129" t="s">
        <v>364</v>
      </c>
      <c r="AS72" s="126" t="s">
        <v>413</v>
      </c>
    </row>
    <row r="73" spans="1:45" ht="24" customHeight="1" thickBot="1">
      <c r="A73" s="99" t="s">
        <v>50</v>
      </c>
      <c r="B73" s="395"/>
      <c r="C73" s="486"/>
      <c r="D73" s="486"/>
      <c r="E73" s="486"/>
      <c r="F73" s="486"/>
      <c r="G73" s="398" t="str">
        <f t="shared" si="0"/>
        <v/>
      </c>
      <c r="H73" s="399"/>
      <c r="I73" s="401"/>
      <c r="J73" s="401"/>
      <c r="K73" s="401"/>
      <c r="L73" s="401"/>
      <c r="M73" s="401"/>
      <c r="N73" s="401"/>
      <c r="O73" s="402"/>
      <c r="P73" s="403"/>
      <c r="Q73" s="404"/>
      <c r="R73" s="404"/>
      <c r="S73" s="404"/>
      <c r="T73" s="404"/>
      <c r="U73" s="404"/>
      <c r="V73" s="405"/>
      <c r="W73" s="403"/>
      <c r="X73" s="404"/>
      <c r="Y73" s="404"/>
      <c r="Z73" s="404"/>
      <c r="AA73" s="404"/>
      <c r="AB73" s="404"/>
      <c r="AC73" s="405"/>
      <c r="AD73" s="403"/>
      <c r="AE73" s="404"/>
      <c r="AF73" s="404"/>
      <c r="AG73" s="404"/>
      <c r="AH73" s="404"/>
      <c r="AI73" s="405"/>
      <c r="AK73" s="403"/>
      <c r="AL73" s="404"/>
      <c r="AM73" s="404"/>
      <c r="AN73" s="404"/>
      <c r="AO73" s="404"/>
      <c r="AP73" s="405"/>
      <c r="AR73" s="129" t="s">
        <v>395</v>
      </c>
      <c r="AS73" s="126" t="s">
        <v>414</v>
      </c>
    </row>
    <row r="74" spans="1:45" ht="24" customHeight="1" thickBot="1">
      <c r="A74" s="99" t="s">
        <v>51</v>
      </c>
      <c r="B74" s="395"/>
      <c r="C74" s="486"/>
      <c r="D74" s="486"/>
      <c r="E74" s="486"/>
      <c r="F74" s="486"/>
      <c r="G74" s="398" t="str">
        <f t="shared" si="0"/>
        <v/>
      </c>
      <c r="H74" s="399"/>
      <c r="I74" s="401"/>
      <c r="J74" s="401"/>
      <c r="K74" s="401"/>
      <c r="L74" s="401"/>
      <c r="M74" s="401"/>
      <c r="N74" s="401"/>
      <c r="O74" s="402"/>
      <c r="P74" s="403"/>
      <c r="Q74" s="404"/>
      <c r="R74" s="404"/>
      <c r="S74" s="404"/>
      <c r="T74" s="404"/>
      <c r="U74" s="404"/>
      <c r="V74" s="405"/>
      <c r="W74" s="403"/>
      <c r="X74" s="404"/>
      <c r="Y74" s="404"/>
      <c r="Z74" s="404"/>
      <c r="AA74" s="404"/>
      <c r="AB74" s="404"/>
      <c r="AC74" s="405"/>
      <c r="AD74" s="403"/>
      <c r="AE74" s="404"/>
      <c r="AF74" s="404"/>
      <c r="AG74" s="404"/>
      <c r="AH74" s="404"/>
      <c r="AI74" s="405"/>
      <c r="AK74" s="403"/>
      <c r="AL74" s="404"/>
      <c r="AM74" s="404"/>
      <c r="AN74" s="404"/>
      <c r="AO74" s="404"/>
      <c r="AP74" s="405"/>
      <c r="AR74" s="129" t="s">
        <v>396</v>
      </c>
      <c r="AS74" s="126" t="s">
        <v>415</v>
      </c>
    </row>
    <row r="75" spans="1:45" ht="24" customHeight="1" thickBot="1">
      <c r="A75" s="99" t="s">
        <v>52</v>
      </c>
      <c r="B75" s="395"/>
      <c r="C75" s="486"/>
      <c r="D75" s="486"/>
      <c r="E75" s="486"/>
      <c r="F75" s="486"/>
      <c r="G75" s="398" t="str">
        <f t="shared" si="0"/>
        <v/>
      </c>
      <c r="H75" s="399"/>
      <c r="I75" s="401"/>
      <c r="J75" s="401"/>
      <c r="K75" s="401"/>
      <c r="L75" s="401"/>
      <c r="M75" s="401"/>
      <c r="N75" s="401"/>
      <c r="O75" s="402"/>
      <c r="P75" s="403"/>
      <c r="Q75" s="404"/>
      <c r="R75" s="404"/>
      <c r="S75" s="404"/>
      <c r="T75" s="404"/>
      <c r="U75" s="404"/>
      <c r="V75" s="405"/>
      <c r="W75" s="403"/>
      <c r="X75" s="404"/>
      <c r="Y75" s="404"/>
      <c r="Z75" s="404"/>
      <c r="AA75" s="404"/>
      <c r="AB75" s="404"/>
      <c r="AC75" s="405"/>
      <c r="AD75" s="403"/>
      <c r="AE75" s="404"/>
      <c r="AF75" s="404"/>
      <c r="AG75" s="404"/>
      <c r="AH75" s="404"/>
      <c r="AI75" s="405"/>
      <c r="AK75" s="403"/>
      <c r="AL75" s="404"/>
      <c r="AM75" s="404"/>
      <c r="AN75" s="404"/>
      <c r="AO75" s="404"/>
      <c r="AP75" s="405"/>
      <c r="AR75" s="129" t="s">
        <v>397</v>
      </c>
      <c r="AS75" s="126" t="s">
        <v>416</v>
      </c>
    </row>
    <row r="76" spans="1:45" ht="24" customHeight="1" thickBot="1">
      <c r="A76" s="99" t="s">
        <v>53</v>
      </c>
      <c r="B76" s="395"/>
      <c r="C76" s="486"/>
      <c r="D76" s="486"/>
      <c r="E76" s="486"/>
      <c r="F76" s="486"/>
      <c r="G76" s="398" t="str">
        <f t="shared" si="0"/>
        <v/>
      </c>
      <c r="H76" s="399"/>
      <c r="I76" s="401"/>
      <c r="J76" s="401"/>
      <c r="K76" s="401"/>
      <c r="L76" s="401"/>
      <c r="M76" s="401"/>
      <c r="N76" s="401"/>
      <c r="O76" s="402"/>
      <c r="P76" s="403"/>
      <c r="Q76" s="404"/>
      <c r="R76" s="404"/>
      <c r="S76" s="404"/>
      <c r="T76" s="404"/>
      <c r="U76" s="404"/>
      <c r="V76" s="405"/>
      <c r="W76" s="403"/>
      <c r="X76" s="404"/>
      <c r="Y76" s="404"/>
      <c r="Z76" s="404"/>
      <c r="AA76" s="404"/>
      <c r="AB76" s="404"/>
      <c r="AC76" s="405"/>
      <c r="AD76" s="403"/>
      <c r="AE76" s="404"/>
      <c r="AF76" s="404"/>
      <c r="AG76" s="404"/>
      <c r="AH76" s="404"/>
      <c r="AI76" s="405"/>
      <c r="AK76" s="403"/>
      <c r="AL76" s="404"/>
      <c r="AM76" s="404"/>
      <c r="AN76" s="404"/>
      <c r="AO76" s="404"/>
      <c r="AP76" s="405"/>
      <c r="AR76" s="129" t="s">
        <v>394</v>
      </c>
      <c r="AS76" s="126" t="s">
        <v>417</v>
      </c>
    </row>
    <row r="77" spans="1:45" ht="24" customHeight="1" thickBot="1">
      <c r="A77" s="99" t="s">
        <v>54</v>
      </c>
      <c r="B77" s="395"/>
      <c r="C77" s="486"/>
      <c r="D77" s="486"/>
      <c r="E77" s="486"/>
      <c r="F77" s="486"/>
      <c r="G77" s="398" t="str">
        <f t="shared" si="0"/>
        <v/>
      </c>
      <c r="H77" s="399"/>
      <c r="I77" s="401"/>
      <c r="J77" s="401"/>
      <c r="K77" s="401"/>
      <c r="L77" s="401"/>
      <c r="M77" s="401"/>
      <c r="N77" s="401"/>
      <c r="O77" s="402"/>
      <c r="P77" s="403"/>
      <c r="Q77" s="404"/>
      <c r="R77" s="404"/>
      <c r="S77" s="404"/>
      <c r="T77" s="404"/>
      <c r="U77" s="404"/>
      <c r="V77" s="405"/>
      <c r="W77" s="403"/>
      <c r="X77" s="404"/>
      <c r="Y77" s="404"/>
      <c r="Z77" s="404"/>
      <c r="AA77" s="404"/>
      <c r="AB77" s="404"/>
      <c r="AC77" s="405"/>
      <c r="AD77" s="403"/>
      <c r="AE77" s="404"/>
      <c r="AF77" s="404"/>
      <c r="AG77" s="404"/>
      <c r="AH77" s="404"/>
      <c r="AI77" s="405"/>
      <c r="AK77" s="403"/>
      <c r="AL77" s="404"/>
      <c r="AM77" s="404"/>
      <c r="AN77" s="404"/>
      <c r="AO77" s="404"/>
      <c r="AP77" s="405"/>
      <c r="AR77" s="129" t="s">
        <v>393</v>
      </c>
      <c r="AS77" s="126" t="s">
        <v>418</v>
      </c>
    </row>
    <row r="78" spans="1:45" ht="24" customHeight="1" thickBot="1">
      <c r="A78" s="99" t="s">
        <v>55</v>
      </c>
      <c r="B78" s="395"/>
      <c r="C78" s="486"/>
      <c r="D78" s="486"/>
      <c r="E78" s="486"/>
      <c r="F78" s="486"/>
      <c r="G78" s="398" t="str">
        <f t="shared" si="0"/>
        <v/>
      </c>
      <c r="H78" s="399"/>
      <c r="I78" s="401"/>
      <c r="J78" s="401"/>
      <c r="K78" s="401"/>
      <c r="L78" s="401"/>
      <c r="M78" s="401"/>
      <c r="N78" s="401"/>
      <c r="O78" s="402"/>
      <c r="P78" s="403"/>
      <c r="Q78" s="404"/>
      <c r="R78" s="404"/>
      <c r="S78" s="404"/>
      <c r="T78" s="404"/>
      <c r="U78" s="404"/>
      <c r="V78" s="405"/>
      <c r="W78" s="403"/>
      <c r="X78" s="404"/>
      <c r="Y78" s="404"/>
      <c r="Z78" s="404"/>
      <c r="AA78" s="404"/>
      <c r="AB78" s="404"/>
      <c r="AC78" s="405"/>
      <c r="AD78" s="403"/>
      <c r="AE78" s="404"/>
      <c r="AF78" s="404"/>
      <c r="AG78" s="404"/>
      <c r="AH78" s="404"/>
      <c r="AI78" s="405"/>
      <c r="AK78" s="403"/>
      <c r="AL78" s="404"/>
      <c r="AM78" s="404"/>
      <c r="AN78" s="404"/>
      <c r="AO78" s="404"/>
      <c r="AP78" s="405"/>
      <c r="AR78" s="129" t="s">
        <v>392</v>
      </c>
      <c r="AS78" s="126" t="s">
        <v>419</v>
      </c>
    </row>
    <row r="79" spans="1:45" ht="24" customHeight="1" thickBot="1">
      <c r="A79" s="99" t="s">
        <v>56</v>
      </c>
      <c r="B79" s="395"/>
      <c r="C79" s="486"/>
      <c r="D79" s="486"/>
      <c r="E79" s="486"/>
      <c r="F79" s="486"/>
      <c r="G79" s="398" t="str">
        <f t="shared" si="0"/>
        <v/>
      </c>
      <c r="H79" s="399"/>
      <c r="I79" s="401"/>
      <c r="J79" s="401"/>
      <c r="K79" s="401"/>
      <c r="L79" s="401"/>
      <c r="M79" s="401"/>
      <c r="N79" s="401"/>
      <c r="O79" s="402"/>
      <c r="P79" s="403"/>
      <c r="Q79" s="404"/>
      <c r="R79" s="404"/>
      <c r="S79" s="404"/>
      <c r="T79" s="404"/>
      <c r="U79" s="404"/>
      <c r="V79" s="405"/>
      <c r="W79" s="403"/>
      <c r="X79" s="404"/>
      <c r="Y79" s="404"/>
      <c r="Z79" s="404"/>
      <c r="AA79" s="404"/>
      <c r="AB79" s="404"/>
      <c r="AC79" s="405"/>
      <c r="AD79" s="403"/>
      <c r="AE79" s="404"/>
      <c r="AF79" s="404"/>
      <c r="AG79" s="404"/>
      <c r="AH79" s="404"/>
      <c r="AI79" s="405"/>
      <c r="AK79" s="403"/>
      <c r="AL79" s="404"/>
      <c r="AM79" s="404"/>
      <c r="AN79" s="404"/>
      <c r="AO79" s="404"/>
      <c r="AP79" s="405"/>
      <c r="AR79" s="132" t="s">
        <v>265</v>
      </c>
      <c r="AS79" s="128"/>
    </row>
    <row r="80" spans="1:45" ht="24" customHeight="1" thickBot="1">
      <c r="A80" s="99" t="s">
        <v>57</v>
      </c>
      <c r="B80" s="395"/>
      <c r="C80" s="486"/>
      <c r="D80" s="486"/>
      <c r="E80" s="486"/>
      <c r="F80" s="486"/>
      <c r="G80" s="398" t="str">
        <f t="shared" si="0"/>
        <v/>
      </c>
      <c r="H80" s="399"/>
      <c r="I80" s="401"/>
      <c r="J80" s="401"/>
      <c r="K80" s="401"/>
      <c r="L80" s="401"/>
      <c r="M80" s="401"/>
      <c r="N80" s="401"/>
      <c r="O80" s="402"/>
      <c r="P80" s="403"/>
      <c r="Q80" s="404"/>
      <c r="R80" s="404"/>
      <c r="S80" s="404"/>
      <c r="T80" s="404"/>
      <c r="U80" s="404"/>
      <c r="V80" s="405"/>
      <c r="W80" s="403"/>
      <c r="X80" s="404"/>
      <c r="Y80" s="404"/>
      <c r="Z80" s="404"/>
      <c r="AA80" s="404"/>
      <c r="AB80" s="404"/>
      <c r="AC80" s="405"/>
      <c r="AD80" s="403"/>
      <c r="AE80" s="404"/>
      <c r="AF80" s="404"/>
      <c r="AG80" s="404"/>
      <c r="AH80" s="404"/>
      <c r="AI80" s="405"/>
      <c r="AK80" s="403"/>
      <c r="AL80" s="404"/>
      <c r="AM80" s="404"/>
      <c r="AN80" s="404"/>
      <c r="AO80" s="404"/>
      <c r="AP80" s="405"/>
    </row>
    <row r="81" spans="1:42" ht="24" customHeight="1" thickBot="1">
      <c r="A81" s="99" t="s">
        <v>58</v>
      </c>
      <c r="B81" s="395"/>
      <c r="C81" s="486"/>
      <c r="D81" s="486"/>
      <c r="E81" s="486"/>
      <c r="F81" s="486"/>
      <c r="G81" s="398" t="str">
        <f t="shared" si="0"/>
        <v/>
      </c>
      <c r="H81" s="399"/>
      <c r="I81" s="401"/>
      <c r="J81" s="401"/>
      <c r="K81" s="401"/>
      <c r="L81" s="401"/>
      <c r="M81" s="401"/>
      <c r="N81" s="401"/>
      <c r="O81" s="402"/>
      <c r="P81" s="403"/>
      <c r="Q81" s="404"/>
      <c r="R81" s="404"/>
      <c r="S81" s="404"/>
      <c r="T81" s="404"/>
      <c r="U81" s="404"/>
      <c r="V81" s="405"/>
      <c r="W81" s="403"/>
      <c r="X81" s="404"/>
      <c r="Y81" s="404"/>
      <c r="Z81" s="404"/>
      <c r="AA81" s="404"/>
      <c r="AB81" s="404"/>
      <c r="AC81" s="405"/>
      <c r="AD81" s="403"/>
      <c r="AE81" s="404"/>
      <c r="AF81" s="404"/>
      <c r="AG81" s="404"/>
      <c r="AH81" s="404"/>
      <c r="AI81" s="405"/>
      <c r="AK81" s="403"/>
      <c r="AL81" s="404"/>
      <c r="AM81" s="404"/>
      <c r="AN81" s="404"/>
      <c r="AO81" s="404"/>
      <c r="AP81" s="405"/>
    </row>
    <row r="82" spans="1:42" ht="24" customHeight="1" thickBot="1">
      <c r="A82" s="99" t="s">
        <v>59</v>
      </c>
      <c r="B82" s="395"/>
      <c r="C82" s="486"/>
      <c r="D82" s="486"/>
      <c r="E82" s="486"/>
      <c r="F82" s="486"/>
      <c r="G82" s="398" t="str">
        <f t="shared" si="0"/>
        <v/>
      </c>
      <c r="H82" s="399"/>
      <c r="I82" s="401"/>
      <c r="J82" s="401"/>
      <c r="K82" s="401"/>
      <c r="L82" s="401"/>
      <c r="M82" s="401"/>
      <c r="N82" s="401"/>
      <c r="O82" s="402"/>
      <c r="P82" s="403"/>
      <c r="Q82" s="404"/>
      <c r="R82" s="404"/>
      <c r="S82" s="404"/>
      <c r="T82" s="404"/>
      <c r="U82" s="404"/>
      <c r="V82" s="405"/>
      <c r="W82" s="403"/>
      <c r="X82" s="404"/>
      <c r="Y82" s="404"/>
      <c r="Z82" s="404"/>
      <c r="AA82" s="404"/>
      <c r="AB82" s="404"/>
      <c r="AC82" s="405"/>
      <c r="AD82" s="403"/>
      <c r="AE82" s="404"/>
      <c r="AF82" s="404"/>
      <c r="AG82" s="404"/>
      <c r="AH82" s="404"/>
      <c r="AI82" s="405"/>
      <c r="AK82" s="403"/>
      <c r="AL82" s="404"/>
      <c r="AM82" s="404"/>
      <c r="AN82" s="404"/>
      <c r="AO82" s="404"/>
      <c r="AP82" s="405"/>
    </row>
    <row r="83" spans="1:42" ht="24" customHeight="1" thickBot="1">
      <c r="A83" s="99" t="s">
        <v>60</v>
      </c>
      <c r="B83" s="395"/>
      <c r="C83" s="486"/>
      <c r="D83" s="486"/>
      <c r="E83" s="486"/>
      <c r="F83" s="486"/>
      <c r="G83" s="398" t="str">
        <f t="shared" si="0"/>
        <v/>
      </c>
      <c r="H83" s="399"/>
      <c r="I83" s="401"/>
      <c r="J83" s="401"/>
      <c r="K83" s="401"/>
      <c r="L83" s="401"/>
      <c r="M83" s="401"/>
      <c r="N83" s="401"/>
      <c r="O83" s="402"/>
      <c r="P83" s="403"/>
      <c r="Q83" s="404"/>
      <c r="R83" s="404"/>
      <c r="S83" s="404"/>
      <c r="T83" s="404"/>
      <c r="U83" s="404"/>
      <c r="V83" s="405"/>
      <c r="W83" s="403"/>
      <c r="X83" s="404"/>
      <c r="Y83" s="404"/>
      <c r="Z83" s="404"/>
      <c r="AA83" s="404"/>
      <c r="AB83" s="404"/>
      <c r="AC83" s="405"/>
      <c r="AD83" s="403"/>
      <c r="AE83" s="404"/>
      <c r="AF83" s="404"/>
      <c r="AG83" s="404"/>
      <c r="AH83" s="404"/>
      <c r="AI83" s="405"/>
      <c r="AK83" s="403"/>
      <c r="AL83" s="404"/>
      <c r="AM83" s="404"/>
      <c r="AN83" s="404"/>
      <c r="AO83" s="404"/>
      <c r="AP83" s="405"/>
    </row>
    <row r="84" spans="1:42" ht="24" customHeight="1" thickBot="1">
      <c r="A84" s="99" t="s">
        <v>61</v>
      </c>
      <c r="B84" s="395"/>
      <c r="C84" s="486"/>
      <c r="D84" s="486"/>
      <c r="E84" s="486"/>
      <c r="F84" s="486"/>
      <c r="G84" s="398" t="str">
        <f t="shared" si="0"/>
        <v/>
      </c>
      <c r="H84" s="399"/>
      <c r="I84" s="401"/>
      <c r="J84" s="401"/>
      <c r="K84" s="401"/>
      <c r="L84" s="401"/>
      <c r="M84" s="401"/>
      <c r="N84" s="401"/>
      <c r="O84" s="402"/>
      <c r="P84" s="403"/>
      <c r="Q84" s="404"/>
      <c r="R84" s="404"/>
      <c r="S84" s="404"/>
      <c r="T84" s="404"/>
      <c r="U84" s="404"/>
      <c r="V84" s="405"/>
      <c r="W84" s="403"/>
      <c r="X84" s="404"/>
      <c r="Y84" s="404"/>
      <c r="Z84" s="404"/>
      <c r="AA84" s="404"/>
      <c r="AB84" s="404"/>
      <c r="AC84" s="405"/>
      <c r="AD84" s="403"/>
      <c r="AE84" s="404"/>
      <c r="AF84" s="404"/>
      <c r="AG84" s="404"/>
      <c r="AH84" s="404"/>
      <c r="AI84" s="405"/>
      <c r="AK84" s="403"/>
      <c r="AL84" s="404"/>
      <c r="AM84" s="404"/>
      <c r="AN84" s="404"/>
      <c r="AO84" s="404"/>
      <c r="AP84" s="405"/>
    </row>
    <row r="85" spans="1:42" ht="24" customHeight="1" thickBot="1">
      <c r="A85" s="99" t="s">
        <v>62</v>
      </c>
      <c r="B85" s="395"/>
      <c r="C85" s="486"/>
      <c r="D85" s="486"/>
      <c r="E85" s="486"/>
      <c r="F85" s="486"/>
      <c r="G85" s="398" t="str">
        <f t="shared" si="0"/>
        <v/>
      </c>
      <c r="H85" s="399"/>
      <c r="I85" s="401"/>
      <c r="J85" s="401"/>
      <c r="K85" s="401"/>
      <c r="L85" s="401"/>
      <c r="M85" s="401"/>
      <c r="N85" s="401"/>
      <c r="O85" s="402"/>
      <c r="P85" s="403"/>
      <c r="Q85" s="404"/>
      <c r="R85" s="404"/>
      <c r="S85" s="404"/>
      <c r="T85" s="404"/>
      <c r="U85" s="404"/>
      <c r="V85" s="405"/>
      <c r="W85" s="403"/>
      <c r="X85" s="404"/>
      <c r="Y85" s="404"/>
      <c r="Z85" s="404"/>
      <c r="AA85" s="404"/>
      <c r="AB85" s="404"/>
      <c r="AC85" s="405"/>
      <c r="AD85" s="403"/>
      <c r="AE85" s="404"/>
      <c r="AF85" s="404"/>
      <c r="AG85" s="404"/>
      <c r="AH85" s="404"/>
      <c r="AI85" s="405"/>
      <c r="AK85" s="403"/>
      <c r="AL85" s="404"/>
      <c r="AM85" s="404"/>
      <c r="AN85" s="404"/>
      <c r="AO85" s="404"/>
      <c r="AP85" s="405"/>
    </row>
    <row r="86" spans="1:42" ht="24" customHeight="1" thickBot="1">
      <c r="A86" s="99" t="s">
        <v>63</v>
      </c>
      <c r="B86" s="395"/>
      <c r="C86" s="486"/>
      <c r="D86" s="486"/>
      <c r="E86" s="486"/>
      <c r="F86" s="486"/>
      <c r="G86" s="398" t="str">
        <f t="shared" si="0"/>
        <v/>
      </c>
      <c r="H86" s="399"/>
      <c r="I86" s="401"/>
      <c r="J86" s="401"/>
      <c r="K86" s="401"/>
      <c r="L86" s="401"/>
      <c r="M86" s="401"/>
      <c r="N86" s="401"/>
      <c r="O86" s="402"/>
      <c r="P86" s="403"/>
      <c r="Q86" s="404"/>
      <c r="R86" s="404"/>
      <c r="S86" s="404"/>
      <c r="T86" s="404"/>
      <c r="U86" s="404"/>
      <c r="V86" s="405"/>
      <c r="W86" s="403"/>
      <c r="X86" s="404"/>
      <c r="Y86" s="404"/>
      <c r="Z86" s="404"/>
      <c r="AA86" s="404"/>
      <c r="AB86" s="404"/>
      <c r="AC86" s="405"/>
      <c r="AD86" s="403"/>
      <c r="AE86" s="404"/>
      <c r="AF86" s="404"/>
      <c r="AG86" s="404"/>
      <c r="AH86" s="404"/>
      <c r="AI86" s="405"/>
      <c r="AK86" s="403"/>
      <c r="AL86" s="404"/>
      <c r="AM86" s="404"/>
      <c r="AN86" s="404"/>
      <c r="AO86" s="404"/>
      <c r="AP86" s="405"/>
    </row>
    <row r="87" spans="1:42" ht="24" customHeight="1" thickBot="1">
      <c r="A87" s="99" t="s">
        <v>36</v>
      </c>
      <c r="B87" s="395"/>
      <c r="C87" s="486"/>
      <c r="D87" s="486"/>
      <c r="E87" s="486"/>
      <c r="F87" s="486"/>
      <c r="G87" s="398" t="str">
        <f t="shared" si="0"/>
        <v/>
      </c>
      <c r="H87" s="399"/>
      <c r="I87" s="401"/>
      <c r="J87" s="401"/>
      <c r="K87" s="401"/>
      <c r="L87" s="401"/>
      <c r="M87" s="401"/>
      <c r="N87" s="401"/>
      <c r="O87" s="402"/>
      <c r="P87" s="403"/>
      <c r="Q87" s="404"/>
      <c r="R87" s="404"/>
      <c r="S87" s="404"/>
      <c r="T87" s="404"/>
      <c r="U87" s="404"/>
      <c r="V87" s="405"/>
      <c r="W87" s="403"/>
      <c r="X87" s="404"/>
      <c r="Y87" s="404"/>
      <c r="Z87" s="404"/>
      <c r="AA87" s="404"/>
      <c r="AB87" s="404"/>
      <c r="AC87" s="405"/>
      <c r="AD87" s="403"/>
      <c r="AE87" s="404"/>
      <c r="AF87" s="404"/>
      <c r="AG87" s="404"/>
      <c r="AH87" s="404"/>
      <c r="AI87" s="405"/>
      <c r="AK87" s="403"/>
      <c r="AL87" s="404"/>
      <c r="AM87" s="404"/>
      <c r="AN87" s="404"/>
      <c r="AO87" s="404"/>
      <c r="AP87" s="405"/>
    </row>
    <row r="88" spans="1:42" ht="24" customHeight="1" thickBot="1">
      <c r="A88" s="99" t="s">
        <v>64</v>
      </c>
      <c r="B88" s="395"/>
      <c r="C88" s="486"/>
      <c r="D88" s="486"/>
      <c r="E88" s="486"/>
      <c r="F88" s="486"/>
      <c r="G88" s="398" t="str">
        <f t="shared" si="0"/>
        <v/>
      </c>
      <c r="H88" s="399"/>
      <c r="I88" s="401"/>
      <c r="J88" s="401"/>
      <c r="K88" s="401"/>
      <c r="L88" s="401"/>
      <c r="M88" s="401"/>
      <c r="N88" s="401"/>
      <c r="O88" s="402"/>
      <c r="P88" s="403"/>
      <c r="Q88" s="404"/>
      <c r="R88" s="404"/>
      <c r="S88" s="404"/>
      <c r="T88" s="404"/>
      <c r="U88" s="404"/>
      <c r="V88" s="405"/>
      <c r="W88" s="403"/>
      <c r="X88" s="404"/>
      <c r="Y88" s="404"/>
      <c r="Z88" s="404"/>
      <c r="AA88" s="404"/>
      <c r="AB88" s="404"/>
      <c r="AC88" s="405"/>
      <c r="AD88" s="403"/>
      <c r="AE88" s="404"/>
      <c r="AF88" s="404"/>
      <c r="AG88" s="404"/>
      <c r="AH88" s="404"/>
      <c r="AI88" s="405"/>
      <c r="AK88" s="403"/>
      <c r="AL88" s="404"/>
      <c r="AM88" s="404"/>
      <c r="AN88" s="404"/>
      <c r="AO88" s="404"/>
      <c r="AP88" s="405"/>
    </row>
    <row r="89" spans="1:42" ht="24" customHeight="1" thickBot="1">
      <c r="A89" s="99" t="s">
        <v>65</v>
      </c>
      <c r="B89" s="395"/>
      <c r="C89" s="486"/>
      <c r="D89" s="486"/>
      <c r="E89" s="486"/>
      <c r="F89" s="486"/>
      <c r="G89" s="398" t="str">
        <f t="shared" si="0"/>
        <v/>
      </c>
      <c r="H89" s="399"/>
      <c r="I89" s="401"/>
      <c r="J89" s="401"/>
      <c r="K89" s="401"/>
      <c r="L89" s="401"/>
      <c r="M89" s="401"/>
      <c r="N89" s="401"/>
      <c r="O89" s="402"/>
      <c r="P89" s="403"/>
      <c r="Q89" s="404"/>
      <c r="R89" s="404"/>
      <c r="S89" s="404"/>
      <c r="T89" s="404"/>
      <c r="U89" s="404"/>
      <c r="V89" s="405"/>
      <c r="W89" s="403"/>
      <c r="X89" s="404"/>
      <c r="Y89" s="404"/>
      <c r="Z89" s="404"/>
      <c r="AA89" s="404"/>
      <c r="AB89" s="404"/>
      <c r="AC89" s="405"/>
      <c r="AD89" s="403"/>
      <c r="AE89" s="404"/>
      <c r="AF89" s="404"/>
      <c r="AG89" s="404"/>
      <c r="AH89" s="404"/>
      <c r="AI89" s="405"/>
      <c r="AK89" s="403"/>
      <c r="AL89" s="404"/>
      <c r="AM89" s="404"/>
      <c r="AN89" s="404"/>
      <c r="AO89" s="404"/>
      <c r="AP89" s="405"/>
    </row>
    <row r="90" spans="1:42" ht="24" customHeight="1" thickBot="1">
      <c r="A90" s="99" t="s">
        <v>66</v>
      </c>
      <c r="B90" s="395"/>
      <c r="C90" s="486"/>
      <c r="D90" s="486"/>
      <c r="E90" s="486"/>
      <c r="F90" s="486"/>
      <c r="G90" s="398" t="str">
        <f t="shared" si="0"/>
        <v/>
      </c>
      <c r="H90" s="399"/>
      <c r="I90" s="401"/>
      <c r="J90" s="401"/>
      <c r="K90" s="401"/>
      <c r="L90" s="401"/>
      <c r="M90" s="401"/>
      <c r="N90" s="401"/>
      <c r="O90" s="402"/>
      <c r="P90" s="403"/>
      <c r="Q90" s="404"/>
      <c r="R90" s="404"/>
      <c r="S90" s="404"/>
      <c r="T90" s="404"/>
      <c r="U90" s="404"/>
      <c r="V90" s="405"/>
      <c r="W90" s="403"/>
      <c r="X90" s="404"/>
      <c r="Y90" s="404"/>
      <c r="Z90" s="404"/>
      <c r="AA90" s="404"/>
      <c r="AB90" s="404"/>
      <c r="AC90" s="405"/>
      <c r="AD90" s="403"/>
      <c r="AE90" s="404"/>
      <c r="AF90" s="404"/>
      <c r="AG90" s="404"/>
      <c r="AH90" s="404"/>
      <c r="AI90" s="405"/>
      <c r="AK90" s="403"/>
      <c r="AL90" s="404"/>
      <c r="AM90" s="404"/>
      <c r="AN90" s="404"/>
      <c r="AO90" s="404"/>
      <c r="AP90" s="405"/>
    </row>
    <row r="91" spans="1:42" ht="24" customHeight="1" thickBot="1">
      <c r="A91" s="99" t="s">
        <v>67</v>
      </c>
      <c r="B91" s="395"/>
      <c r="C91" s="486"/>
      <c r="D91" s="486"/>
      <c r="E91" s="486"/>
      <c r="F91" s="486"/>
      <c r="G91" s="398" t="str">
        <f t="shared" si="0"/>
        <v/>
      </c>
      <c r="H91" s="399"/>
      <c r="I91" s="401"/>
      <c r="J91" s="401"/>
      <c r="K91" s="401"/>
      <c r="L91" s="401"/>
      <c r="M91" s="401"/>
      <c r="N91" s="401"/>
      <c r="O91" s="402"/>
      <c r="P91" s="403"/>
      <c r="Q91" s="404"/>
      <c r="R91" s="404"/>
      <c r="S91" s="404"/>
      <c r="T91" s="404"/>
      <c r="U91" s="404"/>
      <c r="V91" s="405"/>
      <c r="W91" s="403"/>
      <c r="X91" s="404"/>
      <c r="Y91" s="404"/>
      <c r="Z91" s="404"/>
      <c r="AA91" s="404"/>
      <c r="AB91" s="404"/>
      <c r="AC91" s="405"/>
      <c r="AD91" s="403"/>
      <c r="AE91" s="404"/>
      <c r="AF91" s="404"/>
      <c r="AG91" s="404"/>
      <c r="AH91" s="404"/>
      <c r="AI91" s="405"/>
      <c r="AK91" s="403"/>
      <c r="AL91" s="404"/>
      <c r="AM91" s="404"/>
      <c r="AN91" s="404"/>
      <c r="AO91" s="404"/>
      <c r="AP91" s="405"/>
    </row>
    <row r="92" spans="1:42" ht="24" customHeight="1" thickBot="1">
      <c r="A92" s="99" t="s">
        <v>68</v>
      </c>
      <c r="B92" s="395"/>
      <c r="C92" s="486"/>
      <c r="D92" s="486"/>
      <c r="E92" s="486"/>
      <c r="F92" s="486"/>
      <c r="G92" s="398" t="str">
        <f t="shared" si="0"/>
        <v/>
      </c>
      <c r="H92" s="399"/>
      <c r="I92" s="401"/>
      <c r="J92" s="401"/>
      <c r="K92" s="401"/>
      <c r="L92" s="401"/>
      <c r="M92" s="401"/>
      <c r="N92" s="401"/>
      <c r="O92" s="402"/>
      <c r="P92" s="403"/>
      <c r="Q92" s="404"/>
      <c r="R92" s="404"/>
      <c r="S92" s="404"/>
      <c r="T92" s="404"/>
      <c r="U92" s="404"/>
      <c r="V92" s="405"/>
      <c r="W92" s="403"/>
      <c r="X92" s="404"/>
      <c r="Y92" s="404"/>
      <c r="Z92" s="404"/>
      <c r="AA92" s="404"/>
      <c r="AB92" s="404"/>
      <c r="AC92" s="405"/>
      <c r="AD92" s="403"/>
      <c r="AE92" s="404"/>
      <c r="AF92" s="404"/>
      <c r="AG92" s="404"/>
      <c r="AH92" s="404"/>
      <c r="AI92" s="405"/>
      <c r="AK92" s="403"/>
      <c r="AL92" s="404"/>
      <c r="AM92" s="404"/>
      <c r="AN92" s="404"/>
      <c r="AO92" s="404"/>
      <c r="AP92" s="405"/>
    </row>
    <row r="93" spans="1:42" ht="24" customHeight="1" thickBot="1">
      <c r="A93" s="99" t="s">
        <v>69</v>
      </c>
      <c r="B93" s="395"/>
      <c r="C93" s="486"/>
      <c r="D93" s="486"/>
      <c r="E93" s="486"/>
      <c r="F93" s="486"/>
      <c r="G93" s="398" t="str">
        <f t="shared" si="0"/>
        <v/>
      </c>
      <c r="H93" s="399"/>
      <c r="I93" s="401"/>
      <c r="J93" s="401"/>
      <c r="K93" s="401"/>
      <c r="L93" s="401"/>
      <c r="M93" s="401"/>
      <c r="N93" s="401"/>
      <c r="O93" s="402"/>
      <c r="P93" s="403"/>
      <c r="Q93" s="404"/>
      <c r="R93" s="404"/>
      <c r="S93" s="404"/>
      <c r="T93" s="404"/>
      <c r="U93" s="404"/>
      <c r="V93" s="405"/>
      <c r="W93" s="403"/>
      <c r="X93" s="404"/>
      <c r="Y93" s="404"/>
      <c r="Z93" s="404"/>
      <c r="AA93" s="404"/>
      <c r="AB93" s="404"/>
      <c r="AC93" s="405"/>
      <c r="AD93" s="403"/>
      <c r="AE93" s="404"/>
      <c r="AF93" s="404"/>
      <c r="AG93" s="404"/>
      <c r="AH93" s="404"/>
      <c r="AI93" s="405"/>
      <c r="AK93" s="403"/>
      <c r="AL93" s="404"/>
      <c r="AM93" s="404"/>
      <c r="AN93" s="404"/>
      <c r="AO93" s="404"/>
      <c r="AP93" s="405"/>
    </row>
    <row r="94" spans="1:42" ht="24" customHeight="1" thickBot="1">
      <c r="A94" s="99" t="s">
        <v>37</v>
      </c>
      <c r="B94" s="395"/>
      <c r="C94" s="486"/>
      <c r="D94" s="486"/>
      <c r="E94" s="486"/>
      <c r="F94" s="486"/>
      <c r="G94" s="398" t="str">
        <f t="shared" si="0"/>
        <v/>
      </c>
      <c r="H94" s="399"/>
      <c r="I94" s="401"/>
      <c r="J94" s="401"/>
      <c r="K94" s="401"/>
      <c r="L94" s="401"/>
      <c r="M94" s="401"/>
      <c r="N94" s="401"/>
      <c r="O94" s="402"/>
      <c r="P94" s="403"/>
      <c r="Q94" s="404"/>
      <c r="R94" s="404"/>
      <c r="S94" s="404"/>
      <c r="T94" s="404"/>
      <c r="U94" s="404"/>
      <c r="V94" s="405"/>
      <c r="W94" s="403"/>
      <c r="X94" s="404"/>
      <c r="Y94" s="404"/>
      <c r="Z94" s="404"/>
      <c r="AA94" s="404"/>
      <c r="AB94" s="404"/>
      <c r="AC94" s="405"/>
      <c r="AD94" s="403"/>
      <c r="AE94" s="404"/>
      <c r="AF94" s="404"/>
      <c r="AG94" s="404"/>
      <c r="AH94" s="404"/>
      <c r="AI94" s="405"/>
      <c r="AK94" s="403"/>
      <c r="AL94" s="404"/>
      <c r="AM94" s="404"/>
      <c r="AN94" s="404"/>
      <c r="AO94" s="404"/>
      <c r="AP94" s="405"/>
    </row>
    <row r="95" spans="1:42" ht="24" customHeight="1" thickBot="1">
      <c r="A95" s="99" t="s">
        <v>70</v>
      </c>
      <c r="B95" s="395"/>
      <c r="C95" s="486"/>
      <c r="D95" s="486"/>
      <c r="E95" s="486"/>
      <c r="F95" s="486"/>
      <c r="G95" s="398" t="str">
        <f t="shared" si="0"/>
        <v/>
      </c>
      <c r="H95" s="399"/>
      <c r="I95" s="401"/>
      <c r="J95" s="401"/>
      <c r="K95" s="401"/>
      <c r="L95" s="401"/>
      <c r="M95" s="401"/>
      <c r="N95" s="401"/>
      <c r="O95" s="402"/>
      <c r="P95" s="403"/>
      <c r="Q95" s="404"/>
      <c r="R95" s="404"/>
      <c r="S95" s="404"/>
      <c r="T95" s="404"/>
      <c r="U95" s="404"/>
      <c r="V95" s="405"/>
      <c r="W95" s="403"/>
      <c r="X95" s="404"/>
      <c r="Y95" s="404"/>
      <c r="Z95" s="404"/>
      <c r="AA95" s="404"/>
      <c r="AB95" s="404"/>
      <c r="AC95" s="405"/>
      <c r="AD95" s="403"/>
      <c r="AE95" s="404"/>
      <c r="AF95" s="404"/>
      <c r="AG95" s="404"/>
      <c r="AH95" s="404"/>
      <c r="AI95" s="405"/>
      <c r="AK95" s="403"/>
      <c r="AL95" s="404"/>
      <c r="AM95" s="404"/>
      <c r="AN95" s="404"/>
      <c r="AO95" s="404"/>
      <c r="AP95" s="405"/>
    </row>
    <row r="96" spans="1:42" ht="24" customHeight="1" thickBot="1">
      <c r="A96" s="99" t="s">
        <v>72</v>
      </c>
      <c r="B96" s="395"/>
      <c r="C96" s="486"/>
      <c r="D96" s="486"/>
      <c r="E96" s="486"/>
      <c r="F96" s="486"/>
      <c r="G96" s="398" t="str">
        <f t="shared" si="0"/>
        <v/>
      </c>
      <c r="H96" s="399"/>
      <c r="I96" s="401"/>
      <c r="J96" s="401"/>
      <c r="K96" s="401"/>
      <c r="L96" s="401"/>
      <c r="M96" s="401"/>
      <c r="N96" s="401"/>
      <c r="O96" s="402"/>
      <c r="P96" s="403"/>
      <c r="Q96" s="404"/>
      <c r="R96" s="404"/>
      <c r="S96" s="404"/>
      <c r="T96" s="404"/>
      <c r="U96" s="404"/>
      <c r="V96" s="405"/>
      <c r="W96" s="403"/>
      <c r="X96" s="404"/>
      <c r="Y96" s="404"/>
      <c r="Z96" s="404"/>
      <c r="AA96" s="404"/>
      <c r="AB96" s="404"/>
      <c r="AC96" s="405"/>
      <c r="AD96" s="403"/>
      <c r="AE96" s="404"/>
      <c r="AF96" s="404"/>
      <c r="AG96" s="404"/>
      <c r="AH96" s="404"/>
      <c r="AI96" s="405"/>
      <c r="AK96" s="403"/>
      <c r="AL96" s="404"/>
      <c r="AM96" s="404"/>
      <c r="AN96" s="404"/>
      <c r="AO96" s="404"/>
      <c r="AP96" s="405"/>
    </row>
    <row r="97" spans="1:42" ht="24" customHeight="1" thickBot="1">
      <c r="A97" s="99" t="s">
        <v>73</v>
      </c>
      <c r="B97" s="395"/>
      <c r="C97" s="486"/>
      <c r="D97" s="486"/>
      <c r="E97" s="486"/>
      <c r="F97" s="486"/>
      <c r="G97" s="398" t="str">
        <f t="shared" si="0"/>
        <v/>
      </c>
      <c r="H97" s="399"/>
      <c r="I97" s="401"/>
      <c r="J97" s="401"/>
      <c r="K97" s="401"/>
      <c r="L97" s="401"/>
      <c r="M97" s="401"/>
      <c r="N97" s="401"/>
      <c r="O97" s="402"/>
      <c r="P97" s="403"/>
      <c r="Q97" s="404"/>
      <c r="R97" s="404"/>
      <c r="S97" s="404"/>
      <c r="T97" s="404"/>
      <c r="U97" s="404"/>
      <c r="V97" s="405"/>
      <c r="W97" s="403"/>
      <c r="X97" s="404"/>
      <c r="Y97" s="404"/>
      <c r="Z97" s="404"/>
      <c r="AA97" s="404"/>
      <c r="AB97" s="404"/>
      <c r="AC97" s="405"/>
      <c r="AD97" s="403"/>
      <c r="AE97" s="404"/>
      <c r="AF97" s="404"/>
      <c r="AG97" s="404"/>
      <c r="AH97" s="404"/>
      <c r="AI97" s="405"/>
      <c r="AK97" s="403"/>
      <c r="AL97" s="404"/>
      <c r="AM97" s="404"/>
      <c r="AN97" s="404"/>
      <c r="AO97" s="404"/>
      <c r="AP97" s="405"/>
    </row>
    <row r="98" spans="1:42" ht="24" customHeight="1" thickBot="1">
      <c r="A98" s="99" t="s">
        <v>74</v>
      </c>
      <c r="B98" s="395"/>
      <c r="C98" s="486"/>
      <c r="D98" s="486"/>
      <c r="E98" s="486"/>
      <c r="F98" s="486"/>
      <c r="G98" s="398" t="str">
        <f t="shared" si="0"/>
        <v/>
      </c>
      <c r="H98" s="399"/>
      <c r="I98" s="401"/>
      <c r="J98" s="401"/>
      <c r="K98" s="401"/>
      <c r="L98" s="401"/>
      <c r="M98" s="401"/>
      <c r="N98" s="401"/>
      <c r="O98" s="402"/>
      <c r="P98" s="403"/>
      <c r="Q98" s="404"/>
      <c r="R98" s="404"/>
      <c r="S98" s="404"/>
      <c r="T98" s="404"/>
      <c r="U98" s="404"/>
      <c r="V98" s="405"/>
      <c r="W98" s="403"/>
      <c r="X98" s="404"/>
      <c r="Y98" s="404"/>
      <c r="Z98" s="404"/>
      <c r="AA98" s="404"/>
      <c r="AB98" s="404"/>
      <c r="AC98" s="405"/>
      <c r="AD98" s="403"/>
      <c r="AE98" s="404"/>
      <c r="AF98" s="404"/>
      <c r="AG98" s="404"/>
      <c r="AH98" s="404"/>
      <c r="AI98" s="405"/>
      <c r="AK98" s="403"/>
      <c r="AL98" s="404"/>
      <c r="AM98" s="404"/>
      <c r="AN98" s="404"/>
      <c r="AO98" s="404"/>
      <c r="AP98" s="405"/>
    </row>
    <row r="99" spans="1:42" ht="24" customHeight="1" thickBot="1">
      <c r="A99" s="99" t="s">
        <v>75</v>
      </c>
      <c r="B99" s="395"/>
      <c r="C99" s="486"/>
      <c r="D99" s="486"/>
      <c r="E99" s="486"/>
      <c r="F99" s="486"/>
      <c r="G99" s="398" t="str">
        <f t="shared" si="0"/>
        <v/>
      </c>
      <c r="H99" s="399"/>
      <c r="I99" s="401"/>
      <c r="J99" s="401"/>
      <c r="K99" s="401"/>
      <c r="L99" s="401"/>
      <c r="M99" s="401"/>
      <c r="N99" s="401"/>
      <c r="O99" s="402"/>
      <c r="P99" s="403"/>
      <c r="Q99" s="404"/>
      <c r="R99" s="404"/>
      <c r="S99" s="404"/>
      <c r="T99" s="404"/>
      <c r="U99" s="404"/>
      <c r="V99" s="405"/>
      <c r="W99" s="403"/>
      <c r="X99" s="404"/>
      <c r="Y99" s="404"/>
      <c r="Z99" s="404"/>
      <c r="AA99" s="404"/>
      <c r="AB99" s="404"/>
      <c r="AC99" s="405"/>
      <c r="AD99" s="403"/>
      <c r="AE99" s="404"/>
      <c r="AF99" s="404"/>
      <c r="AG99" s="404"/>
      <c r="AH99" s="404"/>
      <c r="AI99" s="405"/>
      <c r="AK99" s="403"/>
      <c r="AL99" s="404"/>
      <c r="AM99" s="404"/>
      <c r="AN99" s="404"/>
      <c r="AO99" s="404"/>
      <c r="AP99" s="405"/>
    </row>
    <row r="100" spans="1:42" ht="24" customHeight="1" thickBot="1">
      <c r="A100" s="99" t="s">
        <v>76</v>
      </c>
      <c r="B100" s="395"/>
      <c r="C100" s="486"/>
      <c r="D100" s="486"/>
      <c r="E100" s="486"/>
      <c r="F100" s="486"/>
      <c r="G100" s="398" t="str">
        <f t="shared" si="0"/>
        <v/>
      </c>
      <c r="H100" s="399"/>
      <c r="I100" s="401"/>
      <c r="J100" s="401"/>
      <c r="K100" s="401"/>
      <c r="L100" s="401"/>
      <c r="M100" s="401"/>
      <c r="N100" s="401"/>
      <c r="O100" s="402"/>
      <c r="P100" s="403"/>
      <c r="Q100" s="404"/>
      <c r="R100" s="404"/>
      <c r="S100" s="404"/>
      <c r="T100" s="404"/>
      <c r="U100" s="404"/>
      <c r="V100" s="405"/>
      <c r="W100" s="403"/>
      <c r="X100" s="404"/>
      <c r="Y100" s="404"/>
      <c r="Z100" s="404"/>
      <c r="AA100" s="404"/>
      <c r="AB100" s="404"/>
      <c r="AC100" s="405"/>
      <c r="AD100" s="403"/>
      <c r="AE100" s="404"/>
      <c r="AF100" s="404"/>
      <c r="AG100" s="404"/>
      <c r="AH100" s="404"/>
      <c r="AI100" s="405"/>
      <c r="AK100" s="403"/>
      <c r="AL100" s="404"/>
      <c r="AM100" s="404"/>
      <c r="AN100" s="404"/>
      <c r="AO100" s="404"/>
      <c r="AP100" s="405"/>
    </row>
    <row r="101" spans="1:42" ht="24" customHeight="1" thickBot="1">
      <c r="A101" s="99" t="s">
        <v>77</v>
      </c>
      <c r="B101" s="395"/>
      <c r="C101" s="486"/>
      <c r="D101" s="486"/>
      <c r="E101" s="486"/>
      <c r="F101" s="486"/>
      <c r="G101" s="398" t="str">
        <f t="shared" si="0"/>
        <v/>
      </c>
      <c r="H101" s="399"/>
      <c r="I101" s="401"/>
      <c r="J101" s="401"/>
      <c r="K101" s="401"/>
      <c r="L101" s="401"/>
      <c r="M101" s="401"/>
      <c r="N101" s="401"/>
      <c r="O101" s="402"/>
      <c r="P101" s="403"/>
      <c r="Q101" s="404"/>
      <c r="R101" s="404"/>
      <c r="S101" s="404"/>
      <c r="T101" s="404"/>
      <c r="U101" s="404"/>
      <c r="V101" s="405"/>
      <c r="W101" s="403"/>
      <c r="X101" s="404"/>
      <c r="Y101" s="404"/>
      <c r="Z101" s="404"/>
      <c r="AA101" s="404"/>
      <c r="AB101" s="404"/>
      <c r="AC101" s="405"/>
      <c r="AD101" s="403"/>
      <c r="AE101" s="404"/>
      <c r="AF101" s="404"/>
      <c r="AG101" s="404"/>
      <c r="AH101" s="404"/>
      <c r="AI101" s="405"/>
      <c r="AK101" s="403"/>
      <c r="AL101" s="404"/>
      <c r="AM101" s="404"/>
      <c r="AN101" s="404"/>
      <c r="AO101" s="404"/>
      <c r="AP101" s="405"/>
    </row>
    <row r="102" spans="1:42" ht="24" customHeight="1" thickBot="1">
      <c r="A102" s="99" t="s">
        <v>78</v>
      </c>
      <c r="B102" s="395"/>
      <c r="C102" s="486"/>
      <c r="D102" s="486"/>
      <c r="E102" s="486"/>
      <c r="F102" s="486"/>
      <c r="G102" s="398" t="str">
        <f t="shared" si="0"/>
        <v/>
      </c>
      <c r="H102" s="399"/>
      <c r="I102" s="401"/>
      <c r="J102" s="401"/>
      <c r="K102" s="401"/>
      <c r="L102" s="401"/>
      <c r="M102" s="401"/>
      <c r="N102" s="401"/>
      <c r="O102" s="402"/>
      <c r="P102" s="403"/>
      <c r="Q102" s="404"/>
      <c r="R102" s="404"/>
      <c r="S102" s="404"/>
      <c r="T102" s="404"/>
      <c r="U102" s="404"/>
      <c r="V102" s="405"/>
      <c r="W102" s="403"/>
      <c r="X102" s="404"/>
      <c r="Y102" s="404"/>
      <c r="Z102" s="404"/>
      <c r="AA102" s="404"/>
      <c r="AB102" s="404"/>
      <c r="AC102" s="405"/>
      <c r="AD102" s="403"/>
      <c r="AE102" s="404"/>
      <c r="AF102" s="404"/>
      <c r="AG102" s="404"/>
      <c r="AH102" s="404"/>
      <c r="AI102" s="405"/>
      <c r="AK102" s="403"/>
      <c r="AL102" s="404"/>
      <c r="AM102" s="404"/>
      <c r="AN102" s="404"/>
      <c r="AO102" s="404"/>
      <c r="AP102" s="405"/>
    </row>
    <row r="103" spans="1:42" ht="24" customHeight="1" thickBot="1">
      <c r="A103" s="99" t="s">
        <v>79</v>
      </c>
      <c r="B103" s="395"/>
      <c r="C103" s="486"/>
      <c r="D103" s="486"/>
      <c r="E103" s="486"/>
      <c r="F103" s="486"/>
      <c r="G103" s="398" t="str">
        <f t="shared" si="0"/>
        <v/>
      </c>
      <c r="H103" s="399"/>
      <c r="I103" s="401"/>
      <c r="J103" s="401"/>
      <c r="K103" s="401"/>
      <c r="L103" s="401"/>
      <c r="M103" s="401"/>
      <c r="N103" s="401"/>
      <c r="O103" s="402"/>
      <c r="P103" s="403"/>
      <c r="Q103" s="404"/>
      <c r="R103" s="404"/>
      <c r="S103" s="404"/>
      <c r="T103" s="404"/>
      <c r="U103" s="404"/>
      <c r="V103" s="405"/>
      <c r="W103" s="403"/>
      <c r="X103" s="404"/>
      <c r="Y103" s="404"/>
      <c r="Z103" s="404"/>
      <c r="AA103" s="404"/>
      <c r="AB103" s="404"/>
      <c r="AC103" s="405"/>
      <c r="AD103" s="403"/>
      <c r="AE103" s="404"/>
      <c r="AF103" s="404"/>
      <c r="AG103" s="404"/>
      <c r="AH103" s="404"/>
      <c r="AI103" s="405"/>
      <c r="AK103" s="403"/>
      <c r="AL103" s="404"/>
      <c r="AM103" s="404"/>
      <c r="AN103" s="404"/>
      <c r="AO103" s="404"/>
      <c r="AP103" s="405"/>
    </row>
    <row r="104" spans="1:42" ht="24" customHeight="1" thickBot="1">
      <c r="A104" s="99" t="s">
        <v>80</v>
      </c>
      <c r="B104" s="395"/>
      <c r="C104" s="486"/>
      <c r="D104" s="486"/>
      <c r="E104" s="486"/>
      <c r="F104" s="486"/>
      <c r="G104" s="398" t="str">
        <f t="shared" si="0"/>
        <v/>
      </c>
      <c r="H104" s="399"/>
      <c r="I104" s="401"/>
      <c r="J104" s="401"/>
      <c r="K104" s="401"/>
      <c r="L104" s="401"/>
      <c r="M104" s="401"/>
      <c r="N104" s="401"/>
      <c r="O104" s="402"/>
      <c r="P104" s="403"/>
      <c r="Q104" s="404"/>
      <c r="R104" s="404"/>
      <c r="S104" s="404"/>
      <c r="T104" s="404"/>
      <c r="U104" s="404"/>
      <c r="V104" s="405"/>
      <c r="W104" s="403"/>
      <c r="X104" s="404"/>
      <c r="Y104" s="404"/>
      <c r="Z104" s="404"/>
      <c r="AA104" s="404"/>
      <c r="AB104" s="404"/>
      <c r="AC104" s="405"/>
      <c r="AD104" s="403"/>
      <c r="AE104" s="404"/>
      <c r="AF104" s="404"/>
      <c r="AG104" s="404"/>
      <c r="AH104" s="404"/>
      <c r="AI104" s="405"/>
      <c r="AK104" s="403"/>
      <c r="AL104" s="404"/>
      <c r="AM104" s="404"/>
      <c r="AN104" s="404"/>
      <c r="AO104" s="404"/>
      <c r="AP104" s="405"/>
    </row>
    <row r="105" spans="1:42" ht="24" customHeight="1" thickBot="1">
      <c r="A105" s="99" t="s">
        <v>81</v>
      </c>
      <c r="B105" s="395"/>
      <c r="C105" s="486"/>
      <c r="D105" s="486"/>
      <c r="E105" s="486"/>
      <c r="F105" s="486"/>
      <c r="G105" s="398" t="str">
        <f t="shared" si="0"/>
        <v/>
      </c>
      <c r="H105" s="399"/>
      <c r="I105" s="401"/>
      <c r="J105" s="401"/>
      <c r="K105" s="401"/>
      <c r="L105" s="401"/>
      <c r="M105" s="401"/>
      <c r="N105" s="401"/>
      <c r="O105" s="402"/>
      <c r="P105" s="403"/>
      <c r="Q105" s="404"/>
      <c r="R105" s="404"/>
      <c r="S105" s="404"/>
      <c r="T105" s="404"/>
      <c r="U105" s="404"/>
      <c r="V105" s="405"/>
      <c r="W105" s="403"/>
      <c r="X105" s="404"/>
      <c r="Y105" s="404"/>
      <c r="Z105" s="404"/>
      <c r="AA105" s="404"/>
      <c r="AB105" s="404"/>
      <c r="AC105" s="405"/>
      <c r="AD105" s="403"/>
      <c r="AE105" s="404"/>
      <c r="AF105" s="404"/>
      <c r="AG105" s="404"/>
      <c r="AH105" s="404"/>
      <c r="AI105" s="405"/>
      <c r="AK105" s="403"/>
      <c r="AL105" s="404"/>
      <c r="AM105" s="404"/>
      <c r="AN105" s="404"/>
      <c r="AO105" s="404"/>
      <c r="AP105" s="405"/>
    </row>
    <row r="106" spans="1:42" ht="24" customHeight="1" thickBot="1">
      <c r="A106" s="99" t="s">
        <v>71</v>
      </c>
      <c r="B106" s="395"/>
      <c r="C106" s="486"/>
      <c r="D106" s="486"/>
      <c r="E106" s="486"/>
      <c r="F106" s="486"/>
      <c r="G106" s="398" t="str">
        <f t="shared" si="0"/>
        <v/>
      </c>
      <c r="H106" s="399"/>
      <c r="I106" s="401"/>
      <c r="J106" s="401"/>
      <c r="K106" s="401"/>
      <c r="L106" s="401"/>
      <c r="M106" s="401"/>
      <c r="N106" s="401"/>
      <c r="O106" s="402"/>
      <c r="P106" s="403"/>
      <c r="Q106" s="404"/>
      <c r="R106" s="404"/>
      <c r="S106" s="404"/>
      <c r="T106" s="404"/>
      <c r="U106" s="404"/>
      <c r="V106" s="405"/>
      <c r="W106" s="403"/>
      <c r="X106" s="404"/>
      <c r="Y106" s="404"/>
      <c r="Z106" s="404"/>
      <c r="AA106" s="404"/>
      <c r="AB106" s="404"/>
      <c r="AC106" s="405"/>
      <c r="AD106" s="403"/>
      <c r="AE106" s="404"/>
      <c r="AF106" s="404"/>
      <c r="AG106" s="404"/>
      <c r="AH106" s="404"/>
      <c r="AI106" s="405"/>
      <c r="AK106" s="403"/>
      <c r="AL106" s="404"/>
      <c r="AM106" s="404"/>
      <c r="AN106" s="404"/>
      <c r="AO106" s="404"/>
      <c r="AP106" s="405"/>
    </row>
    <row r="107" spans="1:42" ht="24" customHeight="1" thickBot="1">
      <c r="A107" s="99" t="s">
        <v>82</v>
      </c>
      <c r="B107" s="395"/>
      <c r="C107" s="486"/>
      <c r="D107" s="486"/>
      <c r="E107" s="486"/>
      <c r="F107" s="486"/>
      <c r="G107" s="398" t="str">
        <f t="shared" si="0"/>
        <v/>
      </c>
      <c r="H107" s="399"/>
      <c r="I107" s="401"/>
      <c r="J107" s="401"/>
      <c r="K107" s="401"/>
      <c r="L107" s="401"/>
      <c r="M107" s="401"/>
      <c r="N107" s="401"/>
      <c r="O107" s="402"/>
      <c r="P107" s="403"/>
      <c r="Q107" s="404"/>
      <c r="R107" s="404"/>
      <c r="S107" s="404"/>
      <c r="T107" s="404"/>
      <c r="U107" s="404"/>
      <c r="V107" s="405"/>
      <c r="W107" s="403"/>
      <c r="X107" s="404"/>
      <c r="Y107" s="404"/>
      <c r="Z107" s="404"/>
      <c r="AA107" s="404"/>
      <c r="AB107" s="404"/>
      <c r="AC107" s="405"/>
      <c r="AD107" s="403"/>
      <c r="AE107" s="404"/>
      <c r="AF107" s="404"/>
      <c r="AG107" s="404"/>
      <c r="AH107" s="404"/>
      <c r="AI107" s="405"/>
      <c r="AK107" s="403"/>
      <c r="AL107" s="404"/>
      <c r="AM107" s="404"/>
      <c r="AN107" s="404"/>
      <c r="AO107" s="404"/>
      <c r="AP107" s="405"/>
    </row>
    <row r="108" spans="1:42" ht="24" customHeight="1" thickBot="1">
      <c r="A108" s="99" t="s">
        <v>83</v>
      </c>
      <c r="B108" s="395"/>
      <c r="C108" s="486"/>
      <c r="D108" s="486"/>
      <c r="E108" s="486"/>
      <c r="F108" s="486"/>
      <c r="G108" s="398" t="str">
        <f t="shared" si="0"/>
        <v/>
      </c>
      <c r="H108" s="399"/>
      <c r="I108" s="401"/>
      <c r="J108" s="401"/>
      <c r="K108" s="401"/>
      <c r="L108" s="401"/>
      <c r="M108" s="401"/>
      <c r="N108" s="401"/>
      <c r="O108" s="402"/>
      <c r="P108" s="403"/>
      <c r="Q108" s="404"/>
      <c r="R108" s="404"/>
      <c r="S108" s="404"/>
      <c r="T108" s="404"/>
      <c r="U108" s="404"/>
      <c r="V108" s="405"/>
      <c r="W108" s="403"/>
      <c r="X108" s="404"/>
      <c r="Y108" s="404"/>
      <c r="Z108" s="404"/>
      <c r="AA108" s="404"/>
      <c r="AB108" s="404"/>
      <c r="AC108" s="405"/>
      <c r="AD108" s="403"/>
      <c r="AE108" s="404"/>
      <c r="AF108" s="404"/>
      <c r="AG108" s="404"/>
      <c r="AH108" s="404"/>
      <c r="AI108" s="405"/>
      <c r="AK108" s="403"/>
      <c r="AL108" s="404"/>
      <c r="AM108" s="404"/>
      <c r="AN108" s="404"/>
      <c r="AO108" s="404"/>
      <c r="AP108" s="405"/>
    </row>
    <row r="109" spans="1:42" ht="24" customHeight="1" thickBot="1">
      <c r="A109" s="99" t="s">
        <v>84</v>
      </c>
      <c r="B109" s="395"/>
      <c r="C109" s="486"/>
      <c r="D109" s="486"/>
      <c r="E109" s="486"/>
      <c r="F109" s="486"/>
      <c r="G109" s="398" t="str">
        <f t="shared" si="0"/>
        <v/>
      </c>
      <c r="H109" s="399"/>
      <c r="I109" s="401"/>
      <c r="J109" s="401"/>
      <c r="K109" s="401"/>
      <c r="L109" s="401"/>
      <c r="M109" s="401"/>
      <c r="N109" s="401"/>
      <c r="O109" s="402"/>
      <c r="P109" s="403"/>
      <c r="Q109" s="404"/>
      <c r="R109" s="404"/>
      <c r="S109" s="404"/>
      <c r="T109" s="404"/>
      <c r="U109" s="404"/>
      <c r="V109" s="405"/>
      <c r="W109" s="403"/>
      <c r="X109" s="404"/>
      <c r="Y109" s="404"/>
      <c r="Z109" s="404"/>
      <c r="AA109" s="404"/>
      <c r="AB109" s="404"/>
      <c r="AC109" s="405"/>
      <c r="AD109" s="403"/>
      <c r="AE109" s="404"/>
      <c r="AF109" s="404"/>
      <c r="AG109" s="404"/>
      <c r="AH109" s="404"/>
      <c r="AI109" s="405"/>
      <c r="AK109" s="403"/>
      <c r="AL109" s="404"/>
      <c r="AM109" s="404"/>
      <c r="AN109" s="404"/>
      <c r="AO109" s="404"/>
      <c r="AP109" s="405"/>
    </row>
    <row r="110" spans="1:42" ht="24" customHeight="1" thickBot="1">
      <c r="A110" s="99" t="s">
        <v>85</v>
      </c>
      <c r="B110" s="395"/>
      <c r="C110" s="486"/>
      <c r="D110" s="486"/>
      <c r="E110" s="486"/>
      <c r="F110" s="486"/>
      <c r="G110" s="398" t="str">
        <f t="shared" si="0"/>
        <v/>
      </c>
      <c r="H110" s="399"/>
      <c r="I110" s="401"/>
      <c r="J110" s="401"/>
      <c r="K110" s="401"/>
      <c r="L110" s="401"/>
      <c r="M110" s="401"/>
      <c r="N110" s="401"/>
      <c r="O110" s="402"/>
      <c r="P110" s="403"/>
      <c r="Q110" s="404"/>
      <c r="R110" s="404"/>
      <c r="S110" s="404"/>
      <c r="T110" s="404"/>
      <c r="U110" s="404"/>
      <c r="V110" s="405"/>
      <c r="W110" s="403"/>
      <c r="X110" s="404"/>
      <c r="Y110" s="404"/>
      <c r="Z110" s="404"/>
      <c r="AA110" s="404"/>
      <c r="AB110" s="404"/>
      <c r="AC110" s="405"/>
      <c r="AD110" s="403"/>
      <c r="AE110" s="404"/>
      <c r="AF110" s="404"/>
      <c r="AG110" s="404"/>
      <c r="AH110" s="404"/>
      <c r="AI110" s="405"/>
      <c r="AK110" s="403"/>
      <c r="AL110" s="404"/>
      <c r="AM110" s="404"/>
      <c r="AN110" s="404"/>
      <c r="AO110" s="404"/>
      <c r="AP110" s="405"/>
    </row>
    <row r="111" spans="1:42" ht="24" customHeight="1" thickBot="1">
      <c r="A111" s="99" t="s">
        <v>86</v>
      </c>
      <c r="B111" s="395"/>
      <c r="C111" s="486"/>
      <c r="D111" s="486"/>
      <c r="E111" s="486"/>
      <c r="F111" s="486"/>
      <c r="G111" s="398" t="str">
        <f t="shared" ref="G111:G145" si="1">IF(ISTEXT(B111),$B$30,"")</f>
        <v/>
      </c>
      <c r="H111" s="399"/>
      <c r="I111" s="401"/>
      <c r="J111" s="401"/>
      <c r="K111" s="401"/>
      <c r="L111" s="401"/>
      <c r="M111" s="401"/>
      <c r="N111" s="401"/>
      <c r="O111" s="402"/>
      <c r="P111" s="403"/>
      <c r="Q111" s="404"/>
      <c r="R111" s="404"/>
      <c r="S111" s="404"/>
      <c r="T111" s="404"/>
      <c r="U111" s="404"/>
      <c r="V111" s="405"/>
      <c r="W111" s="403"/>
      <c r="X111" s="404"/>
      <c r="Y111" s="404"/>
      <c r="Z111" s="404"/>
      <c r="AA111" s="404"/>
      <c r="AB111" s="404"/>
      <c r="AC111" s="405"/>
      <c r="AD111" s="403"/>
      <c r="AE111" s="404"/>
      <c r="AF111" s="404"/>
      <c r="AG111" s="404"/>
      <c r="AH111" s="404"/>
      <c r="AI111" s="405"/>
      <c r="AK111" s="403"/>
      <c r="AL111" s="404"/>
      <c r="AM111" s="404"/>
      <c r="AN111" s="404"/>
      <c r="AO111" s="404"/>
      <c r="AP111" s="405"/>
    </row>
    <row r="112" spans="1:42" ht="24" customHeight="1" thickBot="1">
      <c r="A112" s="99" t="s">
        <v>87</v>
      </c>
      <c r="B112" s="395"/>
      <c r="C112" s="486"/>
      <c r="D112" s="486"/>
      <c r="E112" s="486"/>
      <c r="F112" s="486"/>
      <c r="G112" s="398" t="str">
        <f t="shared" si="1"/>
        <v/>
      </c>
      <c r="H112" s="399"/>
      <c r="I112" s="401"/>
      <c r="J112" s="401"/>
      <c r="K112" s="401"/>
      <c r="L112" s="401"/>
      <c r="M112" s="401"/>
      <c r="N112" s="401"/>
      <c r="O112" s="402"/>
      <c r="P112" s="403"/>
      <c r="Q112" s="404"/>
      <c r="R112" s="404"/>
      <c r="S112" s="404"/>
      <c r="T112" s="404"/>
      <c r="U112" s="404"/>
      <c r="V112" s="405"/>
      <c r="W112" s="403"/>
      <c r="X112" s="404"/>
      <c r="Y112" s="404"/>
      <c r="Z112" s="404"/>
      <c r="AA112" s="404"/>
      <c r="AB112" s="404"/>
      <c r="AC112" s="405"/>
      <c r="AD112" s="403"/>
      <c r="AE112" s="404"/>
      <c r="AF112" s="404"/>
      <c r="AG112" s="404"/>
      <c r="AH112" s="404"/>
      <c r="AI112" s="405"/>
      <c r="AK112" s="403"/>
      <c r="AL112" s="404"/>
      <c r="AM112" s="404"/>
      <c r="AN112" s="404"/>
      <c r="AO112" s="404"/>
      <c r="AP112" s="405"/>
    </row>
    <row r="113" spans="1:42" ht="24" customHeight="1" thickBot="1">
      <c r="A113" s="99" t="s">
        <v>88</v>
      </c>
      <c r="B113" s="395"/>
      <c r="C113" s="486"/>
      <c r="D113" s="486"/>
      <c r="E113" s="486"/>
      <c r="F113" s="486"/>
      <c r="G113" s="398" t="str">
        <f t="shared" si="1"/>
        <v/>
      </c>
      <c r="H113" s="399"/>
      <c r="I113" s="401"/>
      <c r="J113" s="401"/>
      <c r="K113" s="401"/>
      <c r="L113" s="401"/>
      <c r="M113" s="401"/>
      <c r="N113" s="401"/>
      <c r="O113" s="402"/>
      <c r="P113" s="403"/>
      <c r="Q113" s="404"/>
      <c r="R113" s="404"/>
      <c r="S113" s="404"/>
      <c r="T113" s="404"/>
      <c r="U113" s="404"/>
      <c r="V113" s="405"/>
      <c r="W113" s="403"/>
      <c r="X113" s="404"/>
      <c r="Y113" s="404"/>
      <c r="Z113" s="404"/>
      <c r="AA113" s="404"/>
      <c r="AB113" s="404"/>
      <c r="AC113" s="405"/>
      <c r="AD113" s="403"/>
      <c r="AE113" s="404"/>
      <c r="AF113" s="404"/>
      <c r="AG113" s="404"/>
      <c r="AH113" s="404"/>
      <c r="AI113" s="405"/>
      <c r="AK113" s="403"/>
      <c r="AL113" s="404"/>
      <c r="AM113" s="404"/>
      <c r="AN113" s="404"/>
      <c r="AO113" s="404"/>
      <c r="AP113" s="405"/>
    </row>
    <row r="114" spans="1:42" ht="24" customHeight="1" thickBot="1">
      <c r="A114" s="99" t="s">
        <v>89</v>
      </c>
      <c r="B114" s="395"/>
      <c r="C114" s="486"/>
      <c r="D114" s="486"/>
      <c r="E114" s="486"/>
      <c r="F114" s="486"/>
      <c r="G114" s="398" t="str">
        <f t="shared" si="1"/>
        <v/>
      </c>
      <c r="H114" s="399"/>
      <c r="I114" s="401"/>
      <c r="J114" s="401"/>
      <c r="K114" s="401"/>
      <c r="L114" s="401"/>
      <c r="M114" s="401"/>
      <c r="N114" s="401"/>
      <c r="O114" s="402"/>
      <c r="P114" s="403"/>
      <c r="Q114" s="404"/>
      <c r="R114" s="404"/>
      <c r="S114" s="404"/>
      <c r="T114" s="404"/>
      <c r="U114" s="404"/>
      <c r="V114" s="405"/>
      <c r="W114" s="403"/>
      <c r="X114" s="404"/>
      <c r="Y114" s="404"/>
      <c r="Z114" s="404"/>
      <c r="AA114" s="404"/>
      <c r="AB114" s="404"/>
      <c r="AC114" s="405"/>
      <c r="AD114" s="403"/>
      <c r="AE114" s="404"/>
      <c r="AF114" s="404"/>
      <c r="AG114" s="404"/>
      <c r="AH114" s="404"/>
      <c r="AI114" s="405"/>
      <c r="AK114" s="403"/>
      <c r="AL114" s="404"/>
      <c r="AM114" s="404"/>
      <c r="AN114" s="404"/>
      <c r="AO114" s="404"/>
      <c r="AP114" s="405"/>
    </row>
    <row r="115" spans="1:42" ht="24" customHeight="1" thickBot="1">
      <c r="A115" s="99" t="s">
        <v>90</v>
      </c>
      <c r="B115" s="395"/>
      <c r="C115" s="486"/>
      <c r="D115" s="486"/>
      <c r="E115" s="486"/>
      <c r="F115" s="486"/>
      <c r="G115" s="398" t="str">
        <f t="shared" si="1"/>
        <v/>
      </c>
      <c r="H115" s="399"/>
      <c r="I115" s="401"/>
      <c r="J115" s="401"/>
      <c r="K115" s="401"/>
      <c r="L115" s="401"/>
      <c r="M115" s="401"/>
      <c r="N115" s="401"/>
      <c r="O115" s="402"/>
      <c r="P115" s="403"/>
      <c r="Q115" s="404"/>
      <c r="R115" s="404"/>
      <c r="S115" s="404"/>
      <c r="T115" s="404"/>
      <c r="U115" s="404"/>
      <c r="V115" s="405"/>
      <c r="W115" s="403"/>
      <c r="X115" s="404"/>
      <c r="Y115" s="404"/>
      <c r="Z115" s="404"/>
      <c r="AA115" s="404"/>
      <c r="AB115" s="404"/>
      <c r="AC115" s="405"/>
      <c r="AD115" s="403"/>
      <c r="AE115" s="404"/>
      <c r="AF115" s="404"/>
      <c r="AG115" s="404"/>
      <c r="AH115" s="404"/>
      <c r="AI115" s="405"/>
      <c r="AK115" s="403"/>
      <c r="AL115" s="404"/>
      <c r="AM115" s="404"/>
      <c r="AN115" s="404"/>
      <c r="AO115" s="404"/>
      <c r="AP115" s="405"/>
    </row>
    <row r="116" spans="1:42" ht="24" customHeight="1" thickBot="1">
      <c r="A116" s="99" t="s">
        <v>107</v>
      </c>
      <c r="B116" s="395"/>
      <c r="C116" s="486"/>
      <c r="D116" s="486"/>
      <c r="E116" s="486"/>
      <c r="F116" s="486"/>
      <c r="G116" s="398" t="str">
        <f t="shared" si="1"/>
        <v/>
      </c>
      <c r="H116" s="399"/>
      <c r="I116" s="401"/>
      <c r="J116" s="401"/>
      <c r="K116" s="401"/>
      <c r="L116" s="401"/>
      <c r="M116" s="401"/>
      <c r="N116" s="401"/>
      <c r="O116" s="402"/>
      <c r="P116" s="403"/>
      <c r="Q116" s="404"/>
      <c r="R116" s="404"/>
      <c r="S116" s="404"/>
      <c r="T116" s="404"/>
      <c r="U116" s="404"/>
      <c r="V116" s="405"/>
      <c r="W116" s="403"/>
      <c r="X116" s="404"/>
      <c r="Y116" s="404"/>
      <c r="Z116" s="404"/>
      <c r="AA116" s="404"/>
      <c r="AB116" s="404"/>
      <c r="AC116" s="405"/>
      <c r="AD116" s="403"/>
      <c r="AE116" s="404"/>
      <c r="AF116" s="404"/>
      <c r="AG116" s="404"/>
      <c r="AH116" s="404"/>
      <c r="AI116" s="405"/>
      <c r="AK116" s="403"/>
      <c r="AL116" s="404"/>
      <c r="AM116" s="404"/>
      <c r="AN116" s="404"/>
      <c r="AO116" s="404"/>
      <c r="AP116" s="405"/>
    </row>
    <row r="117" spans="1:42" ht="24" customHeight="1" thickBot="1">
      <c r="A117" s="99" t="s">
        <v>108</v>
      </c>
      <c r="B117" s="395"/>
      <c r="C117" s="486"/>
      <c r="D117" s="486"/>
      <c r="E117" s="486"/>
      <c r="F117" s="486"/>
      <c r="G117" s="398" t="str">
        <f t="shared" si="1"/>
        <v/>
      </c>
      <c r="H117" s="399"/>
      <c r="I117" s="401"/>
      <c r="J117" s="401"/>
      <c r="K117" s="401"/>
      <c r="L117" s="401"/>
      <c r="M117" s="401"/>
      <c r="N117" s="401"/>
      <c r="O117" s="402"/>
      <c r="P117" s="403"/>
      <c r="Q117" s="404"/>
      <c r="R117" s="404"/>
      <c r="S117" s="404"/>
      <c r="T117" s="404"/>
      <c r="U117" s="404"/>
      <c r="V117" s="405"/>
      <c r="W117" s="403"/>
      <c r="X117" s="404"/>
      <c r="Y117" s="404"/>
      <c r="Z117" s="404"/>
      <c r="AA117" s="404"/>
      <c r="AB117" s="404"/>
      <c r="AC117" s="405"/>
      <c r="AD117" s="403"/>
      <c r="AE117" s="404"/>
      <c r="AF117" s="404"/>
      <c r="AG117" s="404"/>
      <c r="AH117" s="404"/>
      <c r="AI117" s="405"/>
      <c r="AK117" s="403"/>
      <c r="AL117" s="404"/>
      <c r="AM117" s="404"/>
      <c r="AN117" s="404"/>
      <c r="AO117" s="404"/>
      <c r="AP117" s="405"/>
    </row>
    <row r="118" spans="1:42" ht="24" customHeight="1" thickBot="1">
      <c r="A118" s="99" t="s">
        <v>109</v>
      </c>
      <c r="B118" s="395"/>
      <c r="C118" s="486"/>
      <c r="D118" s="486"/>
      <c r="E118" s="486"/>
      <c r="F118" s="486"/>
      <c r="G118" s="398" t="str">
        <f t="shared" si="1"/>
        <v/>
      </c>
      <c r="H118" s="399"/>
      <c r="I118" s="401"/>
      <c r="J118" s="401"/>
      <c r="K118" s="401"/>
      <c r="L118" s="401"/>
      <c r="M118" s="401"/>
      <c r="N118" s="401"/>
      <c r="O118" s="402"/>
      <c r="P118" s="403"/>
      <c r="Q118" s="404"/>
      <c r="R118" s="404"/>
      <c r="S118" s="404"/>
      <c r="T118" s="404"/>
      <c r="U118" s="404"/>
      <c r="V118" s="405"/>
      <c r="W118" s="403"/>
      <c r="X118" s="404"/>
      <c r="Y118" s="404"/>
      <c r="Z118" s="404"/>
      <c r="AA118" s="404"/>
      <c r="AB118" s="404"/>
      <c r="AC118" s="405"/>
      <c r="AD118" s="403"/>
      <c r="AE118" s="404"/>
      <c r="AF118" s="404"/>
      <c r="AG118" s="404"/>
      <c r="AH118" s="404"/>
      <c r="AI118" s="405"/>
      <c r="AK118" s="403"/>
      <c r="AL118" s="404"/>
      <c r="AM118" s="404"/>
      <c r="AN118" s="404"/>
      <c r="AO118" s="404"/>
      <c r="AP118" s="405"/>
    </row>
    <row r="119" spans="1:42" ht="24" customHeight="1" thickBot="1">
      <c r="A119" s="99" t="s">
        <v>110</v>
      </c>
      <c r="B119" s="395"/>
      <c r="C119" s="486"/>
      <c r="D119" s="486"/>
      <c r="E119" s="486"/>
      <c r="F119" s="486"/>
      <c r="G119" s="398" t="str">
        <f t="shared" si="1"/>
        <v/>
      </c>
      <c r="H119" s="399"/>
      <c r="I119" s="401"/>
      <c r="J119" s="401"/>
      <c r="K119" s="401"/>
      <c r="L119" s="401"/>
      <c r="M119" s="401"/>
      <c r="N119" s="401"/>
      <c r="O119" s="402"/>
      <c r="P119" s="403"/>
      <c r="Q119" s="404"/>
      <c r="R119" s="404"/>
      <c r="S119" s="404"/>
      <c r="T119" s="404"/>
      <c r="U119" s="404"/>
      <c r="V119" s="405"/>
      <c r="W119" s="403"/>
      <c r="X119" s="404"/>
      <c r="Y119" s="404"/>
      <c r="Z119" s="404"/>
      <c r="AA119" s="404"/>
      <c r="AB119" s="404"/>
      <c r="AC119" s="405"/>
      <c r="AD119" s="403"/>
      <c r="AE119" s="404"/>
      <c r="AF119" s="404"/>
      <c r="AG119" s="404"/>
      <c r="AH119" s="404"/>
      <c r="AI119" s="405"/>
      <c r="AK119" s="403"/>
      <c r="AL119" s="404"/>
      <c r="AM119" s="404"/>
      <c r="AN119" s="404"/>
      <c r="AO119" s="404"/>
      <c r="AP119" s="405"/>
    </row>
    <row r="120" spans="1:42" ht="24" customHeight="1" thickBot="1">
      <c r="A120" s="99" t="s">
        <v>111</v>
      </c>
      <c r="B120" s="395"/>
      <c r="C120" s="486"/>
      <c r="D120" s="486"/>
      <c r="E120" s="486"/>
      <c r="F120" s="486"/>
      <c r="G120" s="398" t="str">
        <f t="shared" si="1"/>
        <v/>
      </c>
      <c r="H120" s="399"/>
      <c r="I120" s="401"/>
      <c r="J120" s="401"/>
      <c r="K120" s="401"/>
      <c r="L120" s="401"/>
      <c r="M120" s="401"/>
      <c r="N120" s="401"/>
      <c r="O120" s="402"/>
      <c r="P120" s="403"/>
      <c r="Q120" s="404"/>
      <c r="R120" s="404"/>
      <c r="S120" s="404"/>
      <c r="T120" s="404"/>
      <c r="U120" s="404"/>
      <c r="V120" s="405"/>
      <c r="W120" s="403"/>
      <c r="X120" s="404"/>
      <c r="Y120" s="404"/>
      <c r="Z120" s="404"/>
      <c r="AA120" s="404"/>
      <c r="AB120" s="404"/>
      <c r="AC120" s="405"/>
      <c r="AD120" s="403"/>
      <c r="AE120" s="404"/>
      <c r="AF120" s="404"/>
      <c r="AG120" s="404"/>
      <c r="AH120" s="404"/>
      <c r="AI120" s="405"/>
      <c r="AK120" s="403"/>
      <c r="AL120" s="404"/>
      <c r="AM120" s="404"/>
      <c r="AN120" s="404"/>
      <c r="AO120" s="404"/>
      <c r="AP120" s="405"/>
    </row>
    <row r="121" spans="1:42" ht="24" customHeight="1" thickBot="1">
      <c r="A121" s="99" t="s">
        <v>112</v>
      </c>
      <c r="B121" s="395"/>
      <c r="C121" s="486"/>
      <c r="D121" s="486"/>
      <c r="E121" s="486"/>
      <c r="F121" s="486"/>
      <c r="G121" s="398" t="str">
        <f t="shared" si="1"/>
        <v/>
      </c>
      <c r="H121" s="399"/>
      <c r="I121" s="401"/>
      <c r="J121" s="401"/>
      <c r="K121" s="401"/>
      <c r="L121" s="401"/>
      <c r="M121" s="401"/>
      <c r="N121" s="401"/>
      <c r="O121" s="402"/>
      <c r="P121" s="403"/>
      <c r="Q121" s="404"/>
      <c r="R121" s="404"/>
      <c r="S121" s="404"/>
      <c r="T121" s="404"/>
      <c r="U121" s="404"/>
      <c r="V121" s="405"/>
      <c r="W121" s="403"/>
      <c r="X121" s="404"/>
      <c r="Y121" s="404"/>
      <c r="Z121" s="404"/>
      <c r="AA121" s="404"/>
      <c r="AB121" s="404"/>
      <c r="AC121" s="405"/>
      <c r="AD121" s="403"/>
      <c r="AE121" s="404"/>
      <c r="AF121" s="404"/>
      <c r="AG121" s="404"/>
      <c r="AH121" s="404"/>
      <c r="AI121" s="405"/>
      <c r="AK121" s="403"/>
      <c r="AL121" s="404"/>
      <c r="AM121" s="404"/>
      <c r="AN121" s="404"/>
      <c r="AO121" s="404"/>
      <c r="AP121" s="405"/>
    </row>
    <row r="122" spans="1:42" ht="24" customHeight="1" thickBot="1">
      <c r="A122" s="99" t="s">
        <v>113</v>
      </c>
      <c r="B122" s="395"/>
      <c r="C122" s="486"/>
      <c r="D122" s="486"/>
      <c r="E122" s="486"/>
      <c r="F122" s="486"/>
      <c r="G122" s="398" t="str">
        <f t="shared" si="1"/>
        <v/>
      </c>
      <c r="H122" s="399"/>
      <c r="I122" s="401"/>
      <c r="J122" s="401"/>
      <c r="K122" s="401"/>
      <c r="L122" s="401"/>
      <c r="M122" s="401"/>
      <c r="N122" s="401"/>
      <c r="O122" s="402"/>
      <c r="P122" s="403"/>
      <c r="Q122" s="404"/>
      <c r="R122" s="404"/>
      <c r="S122" s="404"/>
      <c r="T122" s="404"/>
      <c r="U122" s="404"/>
      <c r="V122" s="405"/>
      <c r="W122" s="403"/>
      <c r="X122" s="404"/>
      <c r="Y122" s="404"/>
      <c r="Z122" s="404"/>
      <c r="AA122" s="404"/>
      <c r="AB122" s="404"/>
      <c r="AC122" s="405"/>
      <c r="AD122" s="403"/>
      <c r="AE122" s="404"/>
      <c r="AF122" s="404"/>
      <c r="AG122" s="404"/>
      <c r="AH122" s="404"/>
      <c r="AI122" s="405"/>
      <c r="AK122" s="403"/>
      <c r="AL122" s="404"/>
      <c r="AM122" s="404"/>
      <c r="AN122" s="404"/>
      <c r="AO122" s="404"/>
      <c r="AP122" s="405"/>
    </row>
    <row r="123" spans="1:42" ht="24" customHeight="1" thickBot="1">
      <c r="A123" s="99" t="s">
        <v>114</v>
      </c>
      <c r="B123" s="395"/>
      <c r="C123" s="486"/>
      <c r="D123" s="486"/>
      <c r="E123" s="486"/>
      <c r="F123" s="486"/>
      <c r="G123" s="398" t="str">
        <f t="shared" si="1"/>
        <v/>
      </c>
      <c r="H123" s="399"/>
      <c r="I123" s="401"/>
      <c r="J123" s="401"/>
      <c r="K123" s="401"/>
      <c r="L123" s="401"/>
      <c r="M123" s="401"/>
      <c r="N123" s="401"/>
      <c r="O123" s="402"/>
      <c r="P123" s="403"/>
      <c r="Q123" s="404"/>
      <c r="R123" s="404"/>
      <c r="S123" s="404"/>
      <c r="T123" s="404"/>
      <c r="U123" s="404"/>
      <c r="V123" s="405"/>
      <c r="W123" s="403"/>
      <c r="X123" s="404"/>
      <c r="Y123" s="404"/>
      <c r="Z123" s="404"/>
      <c r="AA123" s="404"/>
      <c r="AB123" s="404"/>
      <c r="AC123" s="405"/>
      <c r="AD123" s="403"/>
      <c r="AE123" s="404"/>
      <c r="AF123" s="404"/>
      <c r="AG123" s="404"/>
      <c r="AH123" s="404"/>
      <c r="AI123" s="405"/>
      <c r="AK123" s="403"/>
      <c r="AL123" s="404"/>
      <c r="AM123" s="404"/>
      <c r="AN123" s="404"/>
      <c r="AO123" s="404"/>
      <c r="AP123" s="405"/>
    </row>
    <row r="124" spans="1:42" ht="24" customHeight="1" thickBot="1">
      <c r="A124" s="99" t="s">
        <v>115</v>
      </c>
      <c r="B124" s="395"/>
      <c r="C124" s="486"/>
      <c r="D124" s="486"/>
      <c r="E124" s="486"/>
      <c r="F124" s="486"/>
      <c r="G124" s="398" t="str">
        <f t="shared" si="1"/>
        <v/>
      </c>
      <c r="H124" s="399"/>
      <c r="I124" s="401"/>
      <c r="J124" s="401"/>
      <c r="K124" s="401"/>
      <c r="L124" s="401"/>
      <c r="M124" s="401"/>
      <c r="N124" s="401"/>
      <c r="O124" s="402"/>
      <c r="P124" s="403"/>
      <c r="Q124" s="404"/>
      <c r="R124" s="404"/>
      <c r="S124" s="404"/>
      <c r="T124" s="404"/>
      <c r="U124" s="404"/>
      <c r="V124" s="405"/>
      <c r="W124" s="403"/>
      <c r="X124" s="404"/>
      <c r="Y124" s="404"/>
      <c r="Z124" s="404"/>
      <c r="AA124" s="404"/>
      <c r="AB124" s="404"/>
      <c r="AC124" s="405"/>
      <c r="AD124" s="403"/>
      <c r="AE124" s="404"/>
      <c r="AF124" s="404"/>
      <c r="AG124" s="404"/>
      <c r="AH124" s="404"/>
      <c r="AI124" s="405"/>
      <c r="AK124" s="403"/>
      <c r="AL124" s="404"/>
      <c r="AM124" s="404"/>
      <c r="AN124" s="404"/>
      <c r="AO124" s="404"/>
      <c r="AP124" s="405"/>
    </row>
    <row r="125" spans="1:42" ht="24" customHeight="1" thickBot="1">
      <c r="A125" s="99" t="s">
        <v>116</v>
      </c>
      <c r="B125" s="395"/>
      <c r="C125" s="486"/>
      <c r="D125" s="486"/>
      <c r="E125" s="486"/>
      <c r="F125" s="486"/>
      <c r="G125" s="398" t="str">
        <f t="shared" si="1"/>
        <v/>
      </c>
      <c r="H125" s="399"/>
      <c r="I125" s="401"/>
      <c r="J125" s="401"/>
      <c r="K125" s="401"/>
      <c r="L125" s="401"/>
      <c r="M125" s="401"/>
      <c r="N125" s="401"/>
      <c r="O125" s="402"/>
      <c r="P125" s="403"/>
      <c r="Q125" s="404"/>
      <c r="R125" s="404"/>
      <c r="S125" s="404"/>
      <c r="T125" s="404"/>
      <c r="U125" s="404"/>
      <c r="V125" s="405"/>
      <c r="W125" s="403"/>
      <c r="X125" s="404"/>
      <c r="Y125" s="404"/>
      <c r="Z125" s="404"/>
      <c r="AA125" s="404"/>
      <c r="AB125" s="404"/>
      <c r="AC125" s="405"/>
      <c r="AD125" s="403"/>
      <c r="AE125" s="404"/>
      <c r="AF125" s="404"/>
      <c r="AG125" s="404"/>
      <c r="AH125" s="404"/>
      <c r="AI125" s="405"/>
      <c r="AK125" s="403"/>
      <c r="AL125" s="404"/>
      <c r="AM125" s="404"/>
      <c r="AN125" s="404"/>
      <c r="AO125" s="404"/>
      <c r="AP125" s="405"/>
    </row>
    <row r="126" spans="1:42" ht="24" customHeight="1" thickBot="1">
      <c r="A126" s="99" t="s">
        <v>117</v>
      </c>
      <c r="B126" s="395"/>
      <c r="C126" s="486"/>
      <c r="D126" s="486"/>
      <c r="E126" s="486"/>
      <c r="F126" s="486"/>
      <c r="G126" s="398" t="str">
        <f t="shared" si="1"/>
        <v/>
      </c>
      <c r="H126" s="399"/>
      <c r="I126" s="401"/>
      <c r="J126" s="401"/>
      <c r="K126" s="401"/>
      <c r="L126" s="401"/>
      <c r="M126" s="401"/>
      <c r="N126" s="401"/>
      <c r="O126" s="402"/>
      <c r="P126" s="403"/>
      <c r="Q126" s="404"/>
      <c r="R126" s="404"/>
      <c r="S126" s="404"/>
      <c r="T126" s="404"/>
      <c r="U126" s="404"/>
      <c r="V126" s="405"/>
      <c r="W126" s="403"/>
      <c r="X126" s="404"/>
      <c r="Y126" s="404"/>
      <c r="Z126" s="404"/>
      <c r="AA126" s="404"/>
      <c r="AB126" s="404"/>
      <c r="AC126" s="405"/>
      <c r="AD126" s="403"/>
      <c r="AE126" s="404"/>
      <c r="AF126" s="404"/>
      <c r="AG126" s="404"/>
      <c r="AH126" s="404"/>
      <c r="AI126" s="405"/>
      <c r="AK126" s="403"/>
      <c r="AL126" s="404"/>
      <c r="AM126" s="404"/>
      <c r="AN126" s="404"/>
      <c r="AO126" s="404"/>
      <c r="AP126" s="405"/>
    </row>
    <row r="127" spans="1:42" ht="24" customHeight="1" thickBot="1">
      <c r="A127" s="99" t="s">
        <v>118</v>
      </c>
      <c r="B127" s="395"/>
      <c r="C127" s="486"/>
      <c r="D127" s="486"/>
      <c r="E127" s="486"/>
      <c r="F127" s="486"/>
      <c r="G127" s="398" t="str">
        <f t="shared" si="1"/>
        <v/>
      </c>
      <c r="H127" s="399"/>
      <c r="I127" s="401"/>
      <c r="J127" s="401"/>
      <c r="K127" s="401"/>
      <c r="L127" s="401"/>
      <c r="M127" s="401"/>
      <c r="N127" s="401"/>
      <c r="O127" s="402"/>
      <c r="P127" s="403"/>
      <c r="Q127" s="404"/>
      <c r="R127" s="404"/>
      <c r="S127" s="404"/>
      <c r="T127" s="404"/>
      <c r="U127" s="404"/>
      <c r="V127" s="405"/>
      <c r="W127" s="403"/>
      <c r="X127" s="404"/>
      <c r="Y127" s="404"/>
      <c r="Z127" s="404"/>
      <c r="AA127" s="404"/>
      <c r="AB127" s="404"/>
      <c r="AC127" s="405"/>
      <c r="AD127" s="403"/>
      <c r="AE127" s="404"/>
      <c r="AF127" s="404"/>
      <c r="AG127" s="404"/>
      <c r="AH127" s="404"/>
      <c r="AI127" s="405"/>
      <c r="AK127" s="403"/>
      <c r="AL127" s="404"/>
      <c r="AM127" s="404"/>
      <c r="AN127" s="404"/>
      <c r="AO127" s="404"/>
      <c r="AP127" s="405"/>
    </row>
    <row r="128" spans="1:42" ht="24" customHeight="1" thickBot="1">
      <c r="A128" s="99" t="s">
        <v>119</v>
      </c>
      <c r="B128" s="395"/>
      <c r="C128" s="486"/>
      <c r="D128" s="486"/>
      <c r="E128" s="486"/>
      <c r="F128" s="486"/>
      <c r="G128" s="398" t="str">
        <f t="shared" si="1"/>
        <v/>
      </c>
      <c r="H128" s="399"/>
      <c r="I128" s="401"/>
      <c r="J128" s="401"/>
      <c r="K128" s="401"/>
      <c r="L128" s="401"/>
      <c r="M128" s="401"/>
      <c r="N128" s="401"/>
      <c r="O128" s="402"/>
      <c r="P128" s="403"/>
      <c r="Q128" s="404"/>
      <c r="R128" s="404"/>
      <c r="S128" s="404"/>
      <c r="T128" s="404"/>
      <c r="U128" s="404"/>
      <c r="V128" s="405"/>
      <c r="W128" s="403"/>
      <c r="X128" s="404"/>
      <c r="Y128" s="404"/>
      <c r="Z128" s="404"/>
      <c r="AA128" s="404"/>
      <c r="AB128" s="404"/>
      <c r="AC128" s="405"/>
      <c r="AD128" s="403"/>
      <c r="AE128" s="404"/>
      <c r="AF128" s="404"/>
      <c r="AG128" s="404"/>
      <c r="AH128" s="404"/>
      <c r="AI128" s="405"/>
      <c r="AK128" s="403"/>
      <c r="AL128" s="404"/>
      <c r="AM128" s="404"/>
      <c r="AN128" s="404"/>
      <c r="AO128" s="404"/>
      <c r="AP128" s="405"/>
    </row>
    <row r="129" spans="1:42" ht="24" customHeight="1" thickBot="1">
      <c r="A129" s="99" t="s">
        <v>120</v>
      </c>
      <c r="B129" s="395"/>
      <c r="C129" s="486"/>
      <c r="D129" s="486"/>
      <c r="E129" s="486"/>
      <c r="F129" s="486"/>
      <c r="G129" s="398" t="str">
        <f t="shared" si="1"/>
        <v/>
      </c>
      <c r="H129" s="399"/>
      <c r="I129" s="401"/>
      <c r="J129" s="401"/>
      <c r="K129" s="401"/>
      <c r="L129" s="401"/>
      <c r="M129" s="401"/>
      <c r="N129" s="401"/>
      <c r="O129" s="402"/>
      <c r="P129" s="403"/>
      <c r="Q129" s="404"/>
      <c r="R129" s="404"/>
      <c r="S129" s="404"/>
      <c r="T129" s="404"/>
      <c r="U129" s="404"/>
      <c r="V129" s="405"/>
      <c r="W129" s="403"/>
      <c r="X129" s="404"/>
      <c r="Y129" s="404"/>
      <c r="Z129" s="404"/>
      <c r="AA129" s="404"/>
      <c r="AB129" s="404"/>
      <c r="AC129" s="405"/>
      <c r="AD129" s="403"/>
      <c r="AE129" s="404"/>
      <c r="AF129" s="404"/>
      <c r="AG129" s="404"/>
      <c r="AH129" s="404"/>
      <c r="AI129" s="405"/>
      <c r="AK129" s="403"/>
      <c r="AL129" s="404"/>
      <c r="AM129" s="404"/>
      <c r="AN129" s="404"/>
      <c r="AO129" s="404"/>
      <c r="AP129" s="405"/>
    </row>
    <row r="130" spans="1:42" ht="24" customHeight="1" thickBot="1">
      <c r="A130" s="99" t="s">
        <v>121</v>
      </c>
      <c r="B130" s="395"/>
      <c r="C130" s="486"/>
      <c r="D130" s="486"/>
      <c r="E130" s="486"/>
      <c r="F130" s="486"/>
      <c r="G130" s="398" t="str">
        <f t="shared" si="1"/>
        <v/>
      </c>
      <c r="H130" s="399"/>
      <c r="I130" s="401"/>
      <c r="J130" s="401"/>
      <c r="K130" s="401"/>
      <c r="L130" s="401"/>
      <c r="M130" s="401"/>
      <c r="N130" s="401"/>
      <c r="O130" s="402"/>
      <c r="P130" s="403"/>
      <c r="Q130" s="404"/>
      <c r="R130" s="404"/>
      <c r="S130" s="404"/>
      <c r="T130" s="404"/>
      <c r="U130" s="404"/>
      <c r="V130" s="405"/>
      <c r="W130" s="403"/>
      <c r="X130" s="404"/>
      <c r="Y130" s="404"/>
      <c r="Z130" s="404"/>
      <c r="AA130" s="404"/>
      <c r="AB130" s="404"/>
      <c r="AC130" s="405"/>
      <c r="AD130" s="403"/>
      <c r="AE130" s="404"/>
      <c r="AF130" s="404"/>
      <c r="AG130" s="404"/>
      <c r="AH130" s="404"/>
      <c r="AI130" s="405"/>
      <c r="AK130" s="403"/>
      <c r="AL130" s="404"/>
      <c r="AM130" s="404"/>
      <c r="AN130" s="404"/>
      <c r="AO130" s="404"/>
      <c r="AP130" s="405"/>
    </row>
    <row r="131" spans="1:42" ht="24" customHeight="1" thickBot="1">
      <c r="A131" s="99" t="s">
        <v>122</v>
      </c>
      <c r="B131" s="395"/>
      <c r="C131" s="486"/>
      <c r="D131" s="486"/>
      <c r="E131" s="486"/>
      <c r="F131" s="486"/>
      <c r="G131" s="398" t="str">
        <f t="shared" si="1"/>
        <v/>
      </c>
      <c r="H131" s="399"/>
      <c r="I131" s="401"/>
      <c r="J131" s="401"/>
      <c r="K131" s="401"/>
      <c r="L131" s="401"/>
      <c r="M131" s="401"/>
      <c r="N131" s="401"/>
      <c r="O131" s="402"/>
      <c r="P131" s="403"/>
      <c r="Q131" s="404"/>
      <c r="R131" s="404"/>
      <c r="S131" s="404"/>
      <c r="T131" s="404"/>
      <c r="U131" s="404"/>
      <c r="V131" s="405"/>
      <c r="W131" s="403"/>
      <c r="X131" s="404"/>
      <c r="Y131" s="404"/>
      <c r="Z131" s="404"/>
      <c r="AA131" s="404"/>
      <c r="AB131" s="404"/>
      <c r="AC131" s="405"/>
      <c r="AD131" s="403"/>
      <c r="AE131" s="404"/>
      <c r="AF131" s="404"/>
      <c r="AG131" s="404"/>
      <c r="AH131" s="404"/>
      <c r="AI131" s="405"/>
      <c r="AK131" s="403"/>
      <c r="AL131" s="404"/>
      <c r="AM131" s="404"/>
      <c r="AN131" s="404"/>
      <c r="AO131" s="404"/>
      <c r="AP131" s="405"/>
    </row>
    <row r="132" spans="1:42" ht="24" customHeight="1" thickBot="1">
      <c r="A132" s="99" t="s">
        <v>123</v>
      </c>
      <c r="B132" s="395"/>
      <c r="C132" s="486"/>
      <c r="D132" s="486"/>
      <c r="E132" s="486"/>
      <c r="F132" s="486"/>
      <c r="G132" s="398" t="str">
        <f t="shared" si="1"/>
        <v/>
      </c>
      <c r="H132" s="399"/>
      <c r="I132" s="401"/>
      <c r="J132" s="401"/>
      <c r="K132" s="401"/>
      <c r="L132" s="401"/>
      <c r="M132" s="401"/>
      <c r="N132" s="401"/>
      <c r="O132" s="402"/>
      <c r="P132" s="403"/>
      <c r="Q132" s="404"/>
      <c r="R132" s="404"/>
      <c r="S132" s="404"/>
      <c r="T132" s="404"/>
      <c r="U132" s="404"/>
      <c r="V132" s="405"/>
      <c r="W132" s="403"/>
      <c r="X132" s="404"/>
      <c r="Y132" s="404"/>
      <c r="Z132" s="404"/>
      <c r="AA132" s="404"/>
      <c r="AB132" s="404"/>
      <c r="AC132" s="405"/>
      <c r="AD132" s="403"/>
      <c r="AE132" s="404"/>
      <c r="AF132" s="404"/>
      <c r="AG132" s="404"/>
      <c r="AH132" s="404"/>
      <c r="AI132" s="405"/>
      <c r="AK132" s="403"/>
      <c r="AL132" s="404"/>
      <c r="AM132" s="404"/>
      <c r="AN132" s="404"/>
      <c r="AO132" s="404"/>
      <c r="AP132" s="405"/>
    </row>
    <row r="133" spans="1:42" ht="24" customHeight="1" thickBot="1">
      <c r="A133" s="99" t="s">
        <v>124</v>
      </c>
      <c r="B133" s="395"/>
      <c r="C133" s="486"/>
      <c r="D133" s="486"/>
      <c r="E133" s="486"/>
      <c r="F133" s="486"/>
      <c r="G133" s="398" t="str">
        <f t="shared" si="1"/>
        <v/>
      </c>
      <c r="H133" s="399"/>
      <c r="I133" s="401"/>
      <c r="J133" s="401"/>
      <c r="K133" s="401"/>
      <c r="L133" s="401"/>
      <c r="M133" s="401"/>
      <c r="N133" s="401"/>
      <c r="O133" s="402"/>
      <c r="P133" s="403"/>
      <c r="Q133" s="404"/>
      <c r="R133" s="404"/>
      <c r="S133" s="404"/>
      <c r="T133" s="404"/>
      <c r="U133" s="404"/>
      <c r="V133" s="405"/>
      <c r="W133" s="403"/>
      <c r="X133" s="404"/>
      <c r="Y133" s="404"/>
      <c r="Z133" s="404"/>
      <c r="AA133" s="404"/>
      <c r="AB133" s="404"/>
      <c r="AC133" s="405"/>
      <c r="AD133" s="403"/>
      <c r="AE133" s="404"/>
      <c r="AF133" s="404"/>
      <c r="AG133" s="404"/>
      <c r="AH133" s="404"/>
      <c r="AI133" s="405"/>
      <c r="AK133" s="403"/>
      <c r="AL133" s="404"/>
      <c r="AM133" s="404"/>
      <c r="AN133" s="404"/>
      <c r="AO133" s="404"/>
      <c r="AP133" s="405"/>
    </row>
    <row r="134" spans="1:42" ht="24" customHeight="1" thickBot="1">
      <c r="A134" s="99" t="s">
        <v>125</v>
      </c>
      <c r="B134" s="395"/>
      <c r="C134" s="486"/>
      <c r="D134" s="486"/>
      <c r="E134" s="486"/>
      <c r="F134" s="486"/>
      <c r="G134" s="398" t="str">
        <f t="shared" si="1"/>
        <v/>
      </c>
      <c r="H134" s="399"/>
      <c r="I134" s="401"/>
      <c r="J134" s="401"/>
      <c r="K134" s="401"/>
      <c r="L134" s="401"/>
      <c r="M134" s="401"/>
      <c r="N134" s="401"/>
      <c r="O134" s="402"/>
      <c r="P134" s="403"/>
      <c r="Q134" s="404"/>
      <c r="R134" s="404"/>
      <c r="S134" s="404"/>
      <c r="T134" s="404"/>
      <c r="U134" s="404"/>
      <c r="V134" s="405"/>
      <c r="W134" s="403"/>
      <c r="X134" s="404"/>
      <c r="Y134" s="404"/>
      <c r="Z134" s="404"/>
      <c r="AA134" s="404"/>
      <c r="AB134" s="404"/>
      <c r="AC134" s="405"/>
      <c r="AD134" s="403"/>
      <c r="AE134" s="404"/>
      <c r="AF134" s="404"/>
      <c r="AG134" s="404"/>
      <c r="AH134" s="404"/>
      <c r="AI134" s="405"/>
      <c r="AK134" s="403"/>
      <c r="AL134" s="404"/>
      <c r="AM134" s="404"/>
      <c r="AN134" s="404"/>
      <c r="AO134" s="404"/>
      <c r="AP134" s="405"/>
    </row>
    <row r="135" spans="1:42" ht="24" customHeight="1" thickBot="1">
      <c r="A135" s="99" t="s">
        <v>126</v>
      </c>
      <c r="B135" s="395"/>
      <c r="C135" s="486"/>
      <c r="D135" s="486"/>
      <c r="E135" s="486"/>
      <c r="F135" s="486"/>
      <c r="G135" s="398" t="str">
        <f t="shared" si="1"/>
        <v/>
      </c>
      <c r="H135" s="399"/>
      <c r="I135" s="401"/>
      <c r="J135" s="401"/>
      <c r="K135" s="401"/>
      <c r="L135" s="401"/>
      <c r="M135" s="401"/>
      <c r="N135" s="401"/>
      <c r="O135" s="402"/>
      <c r="P135" s="403"/>
      <c r="Q135" s="404"/>
      <c r="R135" s="404"/>
      <c r="S135" s="404"/>
      <c r="T135" s="404"/>
      <c r="U135" s="404"/>
      <c r="V135" s="405"/>
      <c r="W135" s="403"/>
      <c r="X135" s="404"/>
      <c r="Y135" s="404"/>
      <c r="Z135" s="404"/>
      <c r="AA135" s="404"/>
      <c r="AB135" s="404"/>
      <c r="AC135" s="405"/>
      <c r="AD135" s="403"/>
      <c r="AE135" s="404"/>
      <c r="AF135" s="404"/>
      <c r="AG135" s="404"/>
      <c r="AH135" s="404"/>
      <c r="AI135" s="405"/>
      <c r="AK135" s="403"/>
      <c r="AL135" s="404"/>
      <c r="AM135" s="404"/>
      <c r="AN135" s="404"/>
      <c r="AO135" s="404"/>
      <c r="AP135" s="405"/>
    </row>
    <row r="136" spans="1:42" ht="24" customHeight="1" thickBot="1">
      <c r="A136" s="99" t="s">
        <v>127</v>
      </c>
      <c r="B136" s="395"/>
      <c r="C136" s="486"/>
      <c r="D136" s="486"/>
      <c r="E136" s="486"/>
      <c r="F136" s="486"/>
      <c r="G136" s="398" t="str">
        <f t="shared" si="1"/>
        <v/>
      </c>
      <c r="H136" s="399"/>
      <c r="I136" s="401"/>
      <c r="J136" s="401"/>
      <c r="K136" s="401"/>
      <c r="L136" s="401"/>
      <c r="M136" s="401"/>
      <c r="N136" s="401"/>
      <c r="O136" s="402"/>
      <c r="P136" s="403"/>
      <c r="Q136" s="404"/>
      <c r="R136" s="404"/>
      <c r="S136" s="404"/>
      <c r="T136" s="404"/>
      <c r="U136" s="404"/>
      <c r="V136" s="405"/>
      <c r="W136" s="403"/>
      <c r="X136" s="404"/>
      <c r="Y136" s="404"/>
      <c r="Z136" s="404"/>
      <c r="AA136" s="404"/>
      <c r="AB136" s="404"/>
      <c r="AC136" s="405"/>
      <c r="AD136" s="403"/>
      <c r="AE136" s="404"/>
      <c r="AF136" s="404"/>
      <c r="AG136" s="404"/>
      <c r="AH136" s="404"/>
      <c r="AI136" s="405"/>
      <c r="AK136" s="403"/>
      <c r="AL136" s="404"/>
      <c r="AM136" s="404"/>
      <c r="AN136" s="404"/>
      <c r="AO136" s="404"/>
      <c r="AP136" s="405"/>
    </row>
    <row r="137" spans="1:42" ht="24" customHeight="1" thickBot="1">
      <c r="A137" s="99" t="s">
        <v>128</v>
      </c>
      <c r="B137" s="395"/>
      <c r="C137" s="486"/>
      <c r="D137" s="486"/>
      <c r="E137" s="486"/>
      <c r="F137" s="486"/>
      <c r="G137" s="398" t="str">
        <f t="shared" si="1"/>
        <v/>
      </c>
      <c r="H137" s="399"/>
      <c r="I137" s="401"/>
      <c r="J137" s="401"/>
      <c r="K137" s="401"/>
      <c r="L137" s="401"/>
      <c r="M137" s="401"/>
      <c r="N137" s="401"/>
      <c r="O137" s="402"/>
      <c r="P137" s="403"/>
      <c r="Q137" s="404"/>
      <c r="R137" s="404"/>
      <c r="S137" s="404"/>
      <c r="T137" s="404"/>
      <c r="U137" s="404"/>
      <c r="V137" s="405"/>
      <c r="W137" s="403"/>
      <c r="X137" s="404"/>
      <c r="Y137" s="404"/>
      <c r="Z137" s="404"/>
      <c r="AA137" s="404"/>
      <c r="AB137" s="404"/>
      <c r="AC137" s="405"/>
      <c r="AD137" s="403"/>
      <c r="AE137" s="404"/>
      <c r="AF137" s="404"/>
      <c r="AG137" s="404"/>
      <c r="AH137" s="404"/>
      <c r="AI137" s="405"/>
      <c r="AK137" s="403"/>
      <c r="AL137" s="404"/>
      <c r="AM137" s="404"/>
      <c r="AN137" s="404"/>
      <c r="AO137" s="404"/>
      <c r="AP137" s="405"/>
    </row>
    <row r="138" spans="1:42" ht="24" customHeight="1" thickBot="1">
      <c r="A138" s="99" t="s">
        <v>129</v>
      </c>
      <c r="B138" s="395"/>
      <c r="C138" s="486"/>
      <c r="D138" s="486"/>
      <c r="E138" s="486"/>
      <c r="F138" s="486"/>
      <c r="G138" s="398" t="str">
        <f t="shared" si="1"/>
        <v/>
      </c>
      <c r="H138" s="399"/>
      <c r="I138" s="401"/>
      <c r="J138" s="401"/>
      <c r="K138" s="401"/>
      <c r="L138" s="401"/>
      <c r="M138" s="401"/>
      <c r="N138" s="401"/>
      <c r="O138" s="402"/>
      <c r="P138" s="403"/>
      <c r="Q138" s="404"/>
      <c r="R138" s="404"/>
      <c r="S138" s="404"/>
      <c r="T138" s="404"/>
      <c r="U138" s="404"/>
      <c r="V138" s="405"/>
      <c r="W138" s="403"/>
      <c r="X138" s="404"/>
      <c r="Y138" s="404"/>
      <c r="Z138" s="404"/>
      <c r="AA138" s="404"/>
      <c r="AB138" s="404"/>
      <c r="AC138" s="405"/>
      <c r="AD138" s="403"/>
      <c r="AE138" s="404"/>
      <c r="AF138" s="404"/>
      <c r="AG138" s="404"/>
      <c r="AH138" s="404"/>
      <c r="AI138" s="405"/>
      <c r="AK138" s="403"/>
      <c r="AL138" s="404"/>
      <c r="AM138" s="404"/>
      <c r="AN138" s="404"/>
      <c r="AO138" s="404"/>
      <c r="AP138" s="405"/>
    </row>
    <row r="139" spans="1:42" ht="24" customHeight="1" thickBot="1">
      <c r="A139" s="99" t="s">
        <v>130</v>
      </c>
      <c r="B139" s="395"/>
      <c r="C139" s="486"/>
      <c r="D139" s="486"/>
      <c r="E139" s="486"/>
      <c r="F139" s="486"/>
      <c r="G139" s="398" t="str">
        <f t="shared" si="1"/>
        <v/>
      </c>
      <c r="H139" s="399"/>
      <c r="I139" s="401"/>
      <c r="J139" s="401"/>
      <c r="K139" s="401"/>
      <c r="L139" s="401"/>
      <c r="M139" s="401"/>
      <c r="N139" s="401"/>
      <c r="O139" s="402"/>
      <c r="P139" s="403"/>
      <c r="Q139" s="404"/>
      <c r="R139" s="404"/>
      <c r="S139" s="404"/>
      <c r="T139" s="404"/>
      <c r="U139" s="404"/>
      <c r="V139" s="405"/>
      <c r="W139" s="403"/>
      <c r="X139" s="404"/>
      <c r="Y139" s="404"/>
      <c r="Z139" s="404"/>
      <c r="AA139" s="404"/>
      <c r="AB139" s="404"/>
      <c r="AC139" s="405"/>
      <c r="AD139" s="403"/>
      <c r="AE139" s="404"/>
      <c r="AF139" s="404"/>
      <c r="AG139" s="404"/>
      <c r="AH139" s="404"/>
      <c r="AI139" s="405"/>
      <c r="AK139" s="403"/>
      <c r="AL139" s="404"/>
      <c r="AM139" s="404"/>
      <c r="AN139" s="404"/>
      <c r="AO139" s="404"/>
      <c r="AP139" s="405"/>
    </row>
    <row r="140" spans="1:42" ht="24" customHeight="1" thickBot="1">
      <c r="A140" s="99" t="s">
        <v>131</v>
      </c>
      <c r="B140" s="395"/>
      <c r="C140" s="486"/>
      <c r="D140" s="486"/>
      <c r="E140" s="486"/>
      <c r="F140" s="486"/>
      <c r="G140" s="398" t="str">
        <f t="shared" si="1"/>
        <v/>
      </c>
      <c r="H140" s="399"/>
      <c r="I140" s="401"/>
      <c r="J140" s="401"/>
      <c r="K140" s="401"/>
      <c r="L140" s="401"/>
      <c r="M140" s="401"/>
      <c r="N140" s="401"/>
      <c r="O140" s="402"/>
      <c r="P140" s="403"/>
      <c r="Q140" s="404"/>
      <c r="R140" s="404"/>
      <c r="S140" s="404"/>
      <c r="T140" s="404"/>
      <c r="U140" s="404"/>
      <c r="V140" s="405"/>
      <c r="W140" s="403"/>
      <c r="X140" s="404"/>
      <c r="Y140" s="404"/>
      <c r="Z140" s="404"/>
      <c r="AA140" s="404"/>
      <c r="AB140" s="404"/>
      <c r="AC140" s="405"/>
      <c r="AD140" s="403"/>
      <c r="AE140" s="404"/>
      <c r="AF140" s="404"/>
      <c r="AG140" s="404"/>
      <c r="AH140" s="404"/>
      <c r="AI140" s="405"/>
      <c r="AK140" s="403"/>
      <c r="AL140" s="404"/>
      <c r="AM140" s="404"/>
      <c r="AN140" s="404"/>
      <c r="AO140" s="404"/>
      <c r="AP140" s="405"/>
    </row>
    <row r="141" spans="1:42" ht="24" customHeight="1" thickBot="1">
      <c r="A141" s="99" t="s">
        <v>132</v>
      </c>
      <c r="B141" s="395"/>
      <c r="C141" s="486"/>
      <c r="D141" s="486"/>
      <c r="E141" s="486"/>
      <c r="F141" s="486"/>
      <c r="G141" s="398" t="str">
        <f t="shared" si="1"/>
        <v/>
      </c>
      <c r="H141" s="399"/>
      <c r="I141" s="401"/>
      <c r="J141" s="401"/>
      <c r="K141" s="401"/>
      <c r="L141" s="401"/>
      <c r="M141" s="401"/>
      <c r="N141" s="401"/>
      <c r="O141" s="402"/>
      <c r="P141" s="403"/>
      <c r="Q141" s="404"/>
      <c r="R141" s="404"/>
      <c r="S141" s="404"/>
      <c r="T141" s="404"/>
      <c r="U141" s="404"/>
      <c r="V141" s="405"/>
      <c r="W141" s="403"/>
      <c r="X141" s="404"/>
      <c r="Y141" s="404"/>
      <c r="Z141" s="404"/>
      <c r="AA141" s="404"/>
      <c r="AB141" s="404"/>
      <c r="AC141" s="405"/>
      <c r="AD141" s="403"/>
      <c r="AE141" s="404"/>
      <c r="AF141" s="404"/>
      <c r="AG141" s="404"/>
      <c r="AH141" s="404"/>
      <c r="AI141" s="405"/>
      <c r="AK141" s="403"/>
      <c r="AL141" s="404"/>
      <c r="AM141" s="404"/>
      <c r="AN141" s="404"/>
      <c r="AO141" s="404"/>
      <c r="AP141" s="405"/>
    </row>
    <row r="142" spans="1:42" ht="24" customHeight="1" thickBot="1">
      <c r="A142" s="99" t="s">
        <v>133</v>
      </c>
      <c r="B142" s="395"/>
      <c r="C142" s="486"/>
      <c r="D142" s="486"/>
      <c r="E142" s="486"/>
      <c r="F142" s="486"/>
      <c r="G142" s="398" t="str">
        <f t="shared" si="1"/>
        <v/>
      </c>
      <c r="H142" s="399"/>
      <c r="I142" s="401"/>
      <c r="J142" s="401"/>
      <c r="K142" s="401"/>
      <c r="L142" s="401"/>
      <c r="M142" s="401"/>
      <c r="N142" s="401"/>
      <c r="O142" s="402"/>
      <c r="P142" s="403"/>
      <c r="Q142" s="404"/>
      <c r="R142" s="404"/>
      <c r="S142" s="404"/>
      <c r="T142" s="404"/>
      <c r="U142" s="404"/>
      <c r="V142" s="405"/>
      <c r="W142" s="403"/>
      <c r="X142" s="404"/>
      <c r="Y142" s="404"/>
      <c r="Z142" s="404"/>
      <c r="AA142" s="404"/>
      <c r="AB142" s="404"/>
      <c r="AC142" s="405"/>
      <c r="AD142" s="403"/>
      <c r="AE142" s="404"/>
      <c r="AF142" s="404"/>
      <c r="AG142" s="404"/>
      <c r="AH142" s="404"/>
      <c r="AI142" s="405"/>
      <c r="AK142" s="403"/>
      <c r="AL142" s="404"/>
      <c r="AM142" s="404"/>
      <c r="AN142" s="404"/>
      <c r="AO142" s="404"/>
      <c r="AP142" s="405"/>
    </row>
    <row r="143" spans="1:42" ht="24" customHeight="1" thickBot="1">
      <c r="A143" s="99" t="s">
        <v>134</v>
      </c>
      <c r="B143" s="395"/>
      <c r="C143" s="486"/>
      <c r="D143" s="486"/>
      <c r="E143" s="486"/>
      <c r="F143" s="486"/>
      <c r="G143" s="398" t="str">
        <f t="shared" si="1"/>
        <v/>
      </c>
      <c r="H143" s="399"/>
      <c r="I143" s="401"/>
      <c r="J143" s="401"/>
      <c r="K143" s="401"/>
      <c r="L143" s="401"/>
      <c r="M143" s="401"/>
      <c r="N143" s="401"/>
      <c r="O143" s="402"/>
      <c r="P143" s="403"/>
      <c r="Q143" s="404"/>
      <c r="R143" s="404"/>
      <c r="S143" s="404"/>
      <c r="T143" s="404"/>
      <c r="U143" s="404"/>
      <c r="V143" s="405"/>
      <c r="W143" s="403"/>
      <c r="X143" s="404"/>
      <c r="Y143" s="404"/>
      <c r="Z143" s="404"/>
      <c r="AA143" s="404"/>
      <c r="AB143" s="404"/>
      <c r="AC143" s="405"/>
      <c r="AD143" s="403"/>
      <c r="AE143" s="404"/>
      <c r="AF143" s="404"/>
      <c r="AG143" s="404"/>
      <c r="AH143" s="404"/>
      <c r="AI143" s="405"/>
      <c r="AK143" s="403"/>
      <c r="AL143" s="404"/>
      <c r="AM143" s="404"/>
      <c r="AN143" s="404"/>
      <c r="AO143" s="404"/>
      <c r="AP143" s="405"/>
    </row>
    <row r="144" spans="1:42" ht="24" customHeight="1" thickBot="1">
      <c r="A144" s="99" t="s">
        <v>196</v>
      </c>
      <c r="B144" s="395"/>
      <c r="C144" s="486"/>
      <c r="D144" s="486"/>
      <c r="E144" s="486"/>
      <c r="F144" s="486"/>
      <c r="G144" s="398" t="str">
        <f t="shared" si="1"/>
        <v/>
      </c>
      <c r="H144" s="399"/>
      <c r="I144" s="401"/>
      <c r="J144" s="401"/>
      <c r="K144" s="401"/>
      <c r="L144" s="401"/>
      <c r="M144" s="401"/>
      <c r="N144" s="401"/>
      <c r="O144" s="402"/>
      <c r="P144" s="403"/>
      <c r="Q144" s="404"/>
      <c r="R144" s="404"/>
      <c r="S144" s="404"/>
      <c r="T144" s="404"/>
      <c r="U144" s="404"/>
      <c r="V144" s="405"/>
      <c r="W144" s="403"/>
      <c r="X144" s="404"/>
      <c r="Y144" s="404"/>
      <c r="Z144" s="404"/>
      <c r="AA144" s="404"/>
      <c r="AB144" s="404"/>
      <c r="AC144" s="405"/>
      <c r="AD144" s="403"/>
      <c r="AE144" s="404"/>
      <c r="AF144" s="404"/>
      <c r="AG144" s="404"/>
      <c r="AH144" s="404"/>
      <c r="AI144" s="405"/>
      <c r="AK144" s="403"/>
      <c r="AL144" s="404"/>
      <c r="AM144" s="404"/>
      <c r="AN144" s="404"/>
      <c r="AO144" s="404"/>
      <c r="AP144" s="405"/>
    </row>
    <row r="145" spans="7:8" ht="13.5" customHeight="1">
      <c r="G145" s="414" t="str">
        <f t="shared" si="1"/>
        <v/>
      </c>
      <c r="H145" s="415"/>
    </row>
  </sheetData>
  <sheetProtection algorithmName="SHA-512" hashValue="OxajIQIVdGd4y+82wel5KzzkS52b434MG9KE1TioXYrUgIIqzYHIrimFSmtADhQwxBTFY/bop6binlygDGJXUg==" saltValue="AWeZVrzjFMhklSXJBNYSRw==" spinCount="100000" sheet="1" selectLockedCells="1" selectUnlockedCells="1"/>
  <mergeCells count="757">
    <mergeCell ref="AK144:AP144"/>
    <mergeCell ref="G145:H145"/>
    <mergeCell ref="B144:F144"/>
    <mergeCell ref="G144:H144"/>
    <mergeCell ref="I144:O144"/>
    <mergeCell ref="P144:V144"/>
    <mergeCell ref="W144:AC144"/>
    <mergeCell ref="AD144:AI144"/>
    <mergeCell ref="AK142:AP142"/>
    <mergeCell ref="B143:F143"/>
    <mergeCell ref="G143:H143"/>
    <mergeCell ref="I143:O143"/>
    <mergeCell ref="P143:V143"/>
    <mergeCell ref="W143:AC143"/>
    <mergeCell ref="AD143:AI143"/>
    <mergeCell ref="AK143:AP143"/>
    <mergeCell ref="B142:F142"/>
    <mergeCell ref="G142:H142"/>
    <mergeCell ref="I142:O142"/>
    <mergeCell ref="P142:V142"/>
    <mergeCell ref="W142:AC142"/>
    <mergeCell ref="AD142:AI142"/>
    <mergeCell ref="AK140:AP140"/>
    <mergeCell ref="B141:F141"/>
    <mergeCell ref="G141:H141"/>
    <mergeCell ref="I141:O141"/>
    <mergeCell ref="P141:V141"/>
    <mergeCell ref="W141:AC141"/>
    <mergeCell ref="AD141:AI141"/>
    <mergeCell ref="AK141:AP141"/>
    <mergeCell ref="B140:F140"/>
    <mergeCell ref="G140:H140"/>
    <mergeCell ref="I140:O140"/>
    <mergeCell ref="P140:V140"/>
    <mergeCell ref="W140:AC140"/>
    <mergeCell ref="AD140:AI140"/>
    <mergeCell ref="AK138:AP138"/>
    <mergeCell ref="B139:F139"/>
    <mergeCell ref="G139:H139"/>
    <mergeCell ref="I139:O139"/>
    <mergeCell ref="P139:V139"/>
    <mergeCell ref="W139:AC139"/>
    <mergeCell ref="AD139:AI139"/>
    <mergeCell ref="AK139:AP139"/>
    <mergeCell ref="B138:F138"/>
    <mergeCell ref="G138:H138"/>
    <mergeCell ref="I138:O138"/>
    <mergeCell ref="P138:V138"/>
    <mergeCell ref="W138:AC138"/>
    <mergeCell ref="AD138:AI138"/>
    <mergeCell ref="AK136:AP136"/>
    <mergeCell ref="B137:F137"/>
    <mergeCell ref="G137:H137"/>
    <mergeCell ref="I137:O137"/>
    <mergeCell ref="P137:V137"/>
    <mergeCell ref="W137:AC137"/>
    <mergeCell ref="AD137:AI137"/>
    <mergeCell ref="AK137:AP137"/>
    <mergeCell ref="B136:F136"/>
    <mergeCell ref="G136:H136"/>
    <mergeCell ref="I136:O136"/>
    <mergeCell ref="P136:V136"/>
    <mergeCell ref="W136:AC136"/>
    <mergeCell ref="AD136:AI136"/>
    <mergeCell ref="AK134:AP134"/>
    <mergeCell ref="B135:F135"/>
    <mergeCell ref="G135:H135"/>
    <mergeCell ref="I135:O135"/>
    <mergeCell ref="P135:V135"/>
    <mergeCell ref="W135:AC135"/>
    <mergeCell ref="AD135:AI135"/>
    <mergeCell ref="AK135:AP135"/>
    <mergeCell ref="B134:F134"/>
    <mergeCell ref="G134:H134"/>
    <mergeCell ref="I134:O134"/>
    <mergeCell ref="P134:V134"/>
    <mergeCell ref="W134:AC134"/>
    <mergeCell ref="AD134:AI134"/>
    <mergeCell ref="AK132:AP132"/>
    <mergeCell ref="B133:F133"/>
    <mergeCell ref="G133:H133"/>
    <mergeCell ref="I133:O133"/>
    <mergeCell ref="P133:V133"/>
    <mergeCell ref="W133:AC133"/>
    <mergeCell ref="AD133:AI133"/>
    <mergeCell ref="AK133:AP133"/>
    <mergeCell ref="B132:F132"/>
    <mergeCell ref="G132:H132"/>
    <mergeCell ref="I132:O132"/>
    <mergeCell ref="P132:V132"/>
    <mergeCell ref="W132:AC132"/>
    <mergeCell ref="AD132:AI132"/>
    <mergeCell ref="AK130:AP130"/>
    <mergeCell ref="B131:F131"/>
    <mergeCell ref="G131:H131"/>
    <mergeCell ref="I131:O131"/>
    <mergeCell ref="P131:V131"/>
    <mergeCell ref="W131:AC131"/>
    <mergeCell ref="AD131:AI131"/>
    <mergeCell ref="AK131:AP131"/>
    <mergeCell ref="B130:F130"/>
    <mergeCell ref="G130:H130"/>
    <mergeCell ref="I130:O130"/>
    <mergeCell ref="P130:V130"/>
    <mergeCell ref="W130:AC130"/>
    <mergeCell ref="AD130:AI130"/>
    <mergeCell ref="AK128:AP128"/>
    <mergeCell ref="B129:F129"/>
    <mergeCell ref="G129:H129"/>
    <mergeCell ref="I129:O129"/>
    <mergeCell ref="P129:V129"/>
    <mergeCell ref="W129:AC129"/>
    <mergeCell ref="AD129:AI129"/>
    <mergeCell ref="AK129:AP129"/>
    <mergeCell ref="B128:F128"/>
    <mergeCell ref="G128:H128"/>
    <mergeCell ref="I128:O128"/>
    <mergeCell ref="P128:V128"/>
    <mergeCell ref="W128:AC128"/>
    <mergeCell ref="AD128:AI128"/>
    <mergeCell ref="AK126:AP126"/>
    <mergeCell ref="B127:F127"/>
    <mergeCell ref="G127:H127"/>
    <mergeCell ref="I127:O127"/>
    <mergeCell ref="P127:V127"/>
    <mergeCell ref="W127:AC127"/>
    <mergeCell ref="AD127:AI127"/>
    <mergeCell ref="AK127:AP127"/>
    <mergeCell ref="B126:F126"/>
    <mergeCell ref="G126:H126"/>
    <mergeCell ref="I126:O126"/>
    <mergeCell ref="P126:V126"/>
    <mergeCell ref="W126:AC126"/>
    <mergeCell ref="AD126:AI126"/>
    <mergeCell ref="AK124:AP124"/>
    <mergeCell ref="B125:F125"/>
    <mergeCell ref="G125:H125"/>
    <mergeCell ref="I125:O125"/>
    <mergeCell ref="P125:V125"/>
    <mergeCell ref="W125:AC125"/>
    <mergeCell ref="AD125:AI125"/>
    <mergeCell ref="AK125:AP125"/>
    <mergeCell ref="B124:F124"/>
    <mergeCell ref="G124:H124"/>
    <mergeCell ref="I124:O124"/>
    <mergeCell ref="P124:V124"/>
    <mergeCell ref="W124:AC124"/>
    <mergeCell ref="AD124:AI124"/>
    <mergeCell ref="AK122:AP122"/>
    <mergeCell ref="B123:F123"/>
    <mergeCell ref="G123:H123"/>
    <mergeCell ref="I123:O123"/>
    <mergeCell ref="P123:V123"/>
    <mergeCell ref="W123:AC123"/>
    <mergeCell ref="AD123:AI123"/>
    <mergeCell ref="AK123:AP123"/>
    <mergeCell ref="B122:F122"/>
    <mergeCell ref="G122:H122"/>
    <mergeCell ref="I122:O122"/>
    <mergeCell ref="P122:V122"/>
    <mergeCell ref="W122:AC122"/>
    <mergeCell ref="AD122:AI122"/>
    <mergeCell ref="AK120:AP120"/>
    <mergeCell ref="B121:F121"/>
    <mergeCell ref="G121:H121"/>
    <mergeCell ref="I121:O121"/>
    <mergeCell ref="P121:V121"/>
    <mergeCell ref="W121:AC121"/>
    <mergeCell ref="AD121:AI121"/>
    <mergeCell ref="AK121:AP121"/>
    <mergeCell ref="B120:F120"/>
    <mergeCell ref="G120:H120"/>
    <mergeCell ref="I120:O120"/>
    <mergeCell ref="P120:V120"/>
    <mergeCell ref="W120:AC120"/>
    <mergeCell ref="AD120:AI120"/>
    <mergeCell ref="AK118:AP118"/>
    <mergeCell ref="B119:F119"/>
    <mergeCell ref="G119:H119"/>
    <mergeCell ref="I119:O119"/>
    <mergeCell ref="P119:V119"/>
    <mergeCell ref="W119:AC119"/>
    <mergeCell ref="AD119:AI119"/>
    <mergeCell ref="AK119:AP119"/>
    <mergeCell ref="B118:F118"/>
    <mergeCell ref="G118:H118"/>
    <mergeCell ref="I118:O118"/>
    <mergeCell ref="P118:V118"/>
    <mergeCell ref="W118:AC118"/>
    <mergeCell ref="AD118:AI118"/>
    <mergeCell ref="AK116:AP116"/>
    <mergeCell ref="B117:F117"/>
    <mergeCell ref="G117:H117"/>
    <mergeCell ref="I117:O117"/>
    <mergeCell ref="P117:V117"/>
    <mergeCell ref="W117:AC117"/>
    <mergeCell ref="AD117:AI117"/>
    <mergeCell ref="AK117:AP117"/>
    <mergeCell ref="B116:F116"/>
    <mergeCell ref="G116:H116"/>
    <mergeCell ref="I116:O116"/>
    <mergeCell ref="P116:V116"/>
    <mergeCell ref="W116:AC116"/>
    <mergeCell ref="AD116:AI116"/>
    <mergeCell ref="AK114:AP114"/>
    <mergeCell ref="B115:F115"/>
    <mergeCell ref="G115:H115"/>
    <mergeCell ref="I115:O115"/>
    <mergeCell ref="P115:V115"/>
    <mergeCell ref="W115:AC115"/>
    <mergeCell ref="AD115:AI115"/>
    <mergeCell ref="AK115:AP115"/>
    <mergeCell ref="B114:F114"/>
    <mergeCell ref="G114:H114"/>
    <mergeCell ref="I114:O114"/>
    <mergeCell ref="P114:V114"/>
    <mergeCell ref="W114:AC114"/>
    <mergeCell ref="AD114:AI114"/>
    <mergeCell ref="AK112:AP112"/>
    <mergeCell ref="B113:F113"/>
    <mergeCell ref="G113:H113"/>
    <mergeCell ref="I113:O113"/>
    <mergeCell ref="P113:V113"/>
    <mergeCell ref="W113:AC113"/>
    <mergeCell ref="AD113:AI113"/>
    <mergeCell ref="AK113:AP113"/>
    <mergeCell ref="B112:F112"/>
    <mergeCell ref="G112:H112"/>
    <mergeCell ref="I112:O112"/>
    <mergeCell ref="P112:V112"/>
    <mergeCell ref="W112:AC112"/>
    <mergeCell ref="AD112:AI112"/>
    <mergeCell ref="AK110:AP110"/>
    <mergeCell ref="B111:F111"/>
    <mergeCell ref="G111:H111"/>
    <mergeCell ref="I111:O111"/>
    <mergeCell ref="P111:V111"/>
    <mergeCell ref="W111:AC111"/>
    <mergeCell ref="AD111:AI111"/>
    <mergeCell ref="AK111:AP111"/>
    <mergeCell ref="B110:F110"/>
    <mergeCell ref="G110:H110"/>
    <mergeCell ref="I110:O110"/>
    <mergeCell ref="P110:V110"/>
    <mergeCell ref="W110:AC110"/>
    <mergeCell ref="AD110:AI110"/>
    <mergeCell ref="AK108:AP108"/>
    <mergeCell ref="B109:F109"/>
    <mergeCell ref="G109:H109"/>
    <mergeCell ref="I109:O109"/>
    <mergeCell ref="P109:V109"/>
    <mergeCell ref="W109:AC109"/>
    <mergeCell ref="AD109:AI109"/>
    <mergeCell ref="AK109:AP109"/>
    <mergeCell ref="B108:F108"/>
    <mergeCell ref="G108:H108"/>
    <mergeCell ref="I108:O108"/>
    <mergeCell ref="P108:V108"/>
    <mergeCell ref="W108:AC108"/>
    <mergeCell ref="AD108:AI108"/>
    <mergeCell ref="AK106:AP106"/>
    <mergeCell ref="B107:F107"/>
    <mergeCell ref="G107:H107"/>
    <mergeCell ref="I107:O107"/>
    <mergeCell ref="P107:V107"/>
    <mergeCell ref="W107:AC107"/>
    <mergeCell ref="AD107:AI107"/>
    <mergeCell ref="AK107:AP107"/>
    <mergeCell ref="B106:F106"/>
    <mergeCell ref="G106:H106"/>
    <mergeCell ref="I106:O106"/>
    <mergeCell ref="P106:V106"/>
    <mergeCell ref="W106:AC106"/>
    <mergeCell ref="AD106:AI106"/>
    <mergeCell ref="AK104:AP104"/>
    <mergeCell ref="B105:F105"/>
    <mergeCell ref="G105:H105"/>
    <mergeCell ref="I105:O105"/>
    <mergeCell ref="P105:V105"/>
    <mergeCell ref="W105:AC105"/>
    <mergeCell ref="AD105:AI105"/>
    <mergeCell ref="AK105:AP105"/>
    <mergeCell ref="B104:F104"/>
    <mergeCell ref="G104:H104"/>
    <mergeCell ref="I104:O104"/>
    <mergeCell ref="P104:V104"/>
    <mergeCell ref="W104:AC104"/>
    <mergeCell ref="AD104:AI104"/>
    <mergeCell ref="AK102:AP102"/>
    <mergeCell ref="B103:F103"/>
    <mergeCell ref="G103:H103"/>
    <mergeCell ref="I103:O103"/>
    <mergeCell ref="P103:V103"/>
    <mergeCell ref="W103:AC103"/>
    <mergeCell ref="AD103:AI103"/>
    <mergeCell ref="AK103:AP103"/>
    <mergeCell ref="B102:F102"/>
    <mergeCell ref="G102:H102"/>
    <mergeCell ref="I102:O102"/>
    <mergeCell ref="P102:V102"/>
    <mergeCell ref="W102:AC102"/>
    <mergeCell ref="AD102:AI102"/>
    <mergeCell ref="AK100:AP100"/>
    <mergeCell ref="B101:F101"/>
    <mergeCell ref="G101:H101"/>
    <mergeCell ref="I101:O101"/>
    <mergeCell ref="P101:V101"/>
    <mergeCell ref="W101:AC101"/>
    <mergeCell ref="AD101:AI101"/>
    <mergeCell ref="AK101:AP101"/>
    <mergeCell ref="B100:F100"/>
    <mergeCell ref="G100:H100"/>
    <mergeCell ref="I100:O100"/>
    <mergeCell ref="P100:V100"/>
    <mergeCell ref="W100:AC100"/>
    <mergeCell ref="AD100:AI100"/>
    <mergeCell ref="AK98:AP98"/>
    <mergeCell ref="B99:F99"/>
    <mergeCell ref="G99:H99"/>
    <mergeCell ref="I99:O99"/>
    <mergeCell ref="P99:V99"/>
    <mergeCell ref="W99:AC99"/>
    <mergeCell ref="AD99:AI99"/>
    <mergeCell ref="AK99:AP99"/>
    <mergeCell ref="B98:F98"/>
    <mergeCell ref="G98:H98"/>
    <mergeCell ref="I98:O98"/>
    <mergeCell ref="P98:V98"/>
    <mergeCell ref="W98:AC98"/>
    <mergeCell ref="AD98:AI98"/>
    <mergeCell ref="AK96:AP96"/>
    <mergeCell ref="B97:F97"/>
    <mergeCell ref="G97:H97"/>
    <mergeCell ref="I97:O97"/>
    <mergeCell ref="P97:V97"/>
    <mergeCell ref="W97:AC97"/>
    <mergeCell ref="AD97:AI97"/>
    <mergeCell ref="AK97:AP97"/>
    <mergeCell ref="B96:F96"/>
    <mergeCell ref="G96:H96"/>
    <mergeCell ref="I96:O96"/>
    <mergeCell ref="P96:V96"/>
    <mergeCell ref="W96:AC96"/>
    <mergeCell ref="AD96:AI96"/>
    <mergeCell ref="AK94:AP94"/>
    <mergeCell ref="B95:F95"/>
    <mergeCell ref="G95:H95"/>
    <mergeCell ref="I95:O95"/>
    <mergeCell ref="P95:V95"/>
    <mergeCell ref="W95:AC95"/>
    <mergeCell ref="AD95:AI95"/>
    <mergeCell ref="AK95:AP95"/>
    <mergeCell ref="B94:F94"/>
    <mergeCell ref="G94:H94"/>
    <mergeCell ref="I94:O94"/>
    <mergeCell ref="P94:V94"/>
    <mergeCell ref="W94:AC94"/>
    <mergeCell ref="AD94:AI94"/>
    <mergeCell ref="AK92:AP92"/>
    <mergeCell ref="B93:F93"/>
    <mergeCell ref="G93:H93"/>
    <mergeCell ref="I93:O93"/>
    <mergeCell ref="P93:V93"/>
    <mergeCell ref="W93:AC93"/>
    <mergeCell ref="AD93:AI93"/>
    <mergeCell ref="AK93:AP93"/>
    <mergeCell ref="B92:F92"/>
    <mergeCell ref="G92:H92"/>
    <mergeCell ref="I92:O92"/>
    <mergeCell ref="P92:V92"/>
    <mergeCell ref="W92:AC92"/>
    <mergeCell ref="AD92:AI92"/>
    <mergeCell ref="AK90:AP90"/>
    <mergeCell ref="B91:F91"/>
    <mergeCell ref="G91:H91"/>
    <mergeCell ref="I91:O91"/>
    <mergeCell ref="P91:V91"/>
    <mergeCell ref="W91:AC91"/>
    <mergeCell ref="AD91:AI91"/>
    <mergeCell ref="AK91:AP91"/>
    <mergeCell ref="B90:F90"/>
    <mergeCell ref="G90:H90"/>
    <mergeCell ref="I90:O90"/>
    <mergeCell ref="P90:V90"/>
    <mergeCell ref="W90:AC90"/>
    <mergeCell ref="AD90:AI90"/>
    <mergeCell ref="AK88:AP88"/>
    <mergeCell ref="B89:F89"/>
    <mergeCell ref="G89:H89"/>
    <mergeCell ref="I89:O89"/>
    <mergeCell ref="P89:V89"/>
    <mergeCell ref="W89:AC89"/>
    <mergeCell ref="AD89:AI89"/>
    <mergeCell ref="AK89:AP89"/>
    <mergeCell ref="B88:F88"/>
    <mergeCell ref="G88:H88"/>
    <mergeCell ref="I88:O88"/>
    <mergeCell ref="P88:V88"/>
    <mergeCell ref="W88:AC88"/>
    <mergeCell ref="AD88:AI88"/>
    <mergeCell ref="AK86:AP86"/>
    <mergeCell ref="B87:F87"/>
    <mergeCell ref="G87:H87"/>
    <mergeCell ref="I87:O87"/>
    <mergeCell ref="P87:V87"/>
    <mergeCell ref="W87:AC87"/>
    <mergeCell ref="AD87:AI87"/>
    <mergeCell ref="AK87:AP87"/>
    <mergeCell ref="B86:F86"/>
    <mergeCell ref="G86:H86"/>
    <mergeCell ref="I86:O86"/>
    <mergeCell ref="P86:V86"/>
    <mergeCell ref="W86:AC86"/>
    <mergeCell ref="AD86:AI86"/>
    <mergeCell ref="AK84:AP84"/>
    <mergeCell ref="B85:F85"/>
    <mergeCell ref="G85:H85"/>
    <mergeCell ref="I85:O85"/>
    <mergeCell ref="P85:V85"/>
    <mergeCell ref="W85:AC85"/>
    <mergeCell ref="AD85:AI85"/>
    <mergeCell ref="AK85:AP85"/>
    <mergeCell ref="B84:F84"/>
    <mergeCell ref="G84:H84"/>
    <mergeCell ref="I84:O84"/>
    <mergeCell ref="P84:V84"/>
    <mergeCell ref="W84:AC84"/>
    <mergeCell ref="AD84:AI84"/>
    <mergeCell ref="AK82:AP82"/>
    <mergeCell ref="B83:F83"/>
    <mergeCell ref="G83:H83"/>
    <mergeCell ref="I83:O83"/>
    <mergeCell ref="P83:V83"/>
    <mergeCell ref="W83:AC83"/>
    <mergeCell ref="AD83:AI83"/>
    <mergeCell ref="AK83:AP83"/>
    <mergeCell ref="B82:F82"/>
    <mergeCell ref="G82:H82"/>
    <mergeCell ref="I82:O82"/>
    <mergeCell ref="P82:V82"/>
    <mergeCell ref="W82:AC82"/>
    <mergeCell ref="AD82:AI82"/>
    <mergeCell ref="AK80:AP80"/>
    <mergeCell ref="B81:F81"/>
    <mergeCell ref="G81:H81"/>
    <mergeCell ref="I81:O81"/>
    <mergeCell ref="P81:V81"/>
    <mergeCell ref="W81:AC81"/>
    <mergeCell ref="AD81:AI81"/>
    <mergeCell ref="AK81:AP81"/>
    <mergeCell ref="B80:F80"/>
    <mergeCell ref="G80:H80"/>
    <mergeCell ref="I80:O80"/>
    <mergeCell ref="P80:V80"/>
    <mergeCell ref="W80:AC80"/>
    <mergeCell ref="AD80:AI80"/>
    <mergeCell ref="AK78:AP78"/>
    <mergeCell ref="B79:F79"/>
    <mergeCell ref="G79:H79"/>
    <mergeCell ref="I79:O79"/>
    <mergeCell ref="P79:V79"/>
    <mergeCell ref="W79:AC79"/>
    <mergeCell ref="AD79:AI79"/>
    <mergeCell ref="AK79:AP79"/>
    <mergeCell ref="B78:F78"/>
    <mergeCell ref="G78:H78"/>
    <mergeCell ref="I78:O78"/>
    <mergeCell ref="P78:V78"/>
    <mergeCell ref="W78:AC78"/>
    <mergeCell ref="AD78:AI78"/>
    <mergeCell ref="AK76:AP76"/>
    <mergeCell ref="B77:F77"/>
    <mergeCell ref="G77:H77"/>
    <mergeCell ref="I77:O77"/>
    <mergeCell ref="P77:V77"/>
    <mergeCell ref="W77:AC77"/>
    <mergeCell ref="AD77:AI77"/>
    <mergeCell ref="AK77:AP77"/>
    <mergeCell ref="B76:F76"/>
    <mergeCell ref="G76:H76"/>
    <mergeCell ref="I76:O76"/>
    <mergeCell ref="P76:V76"/>
    <mergeCell ref="W76:AC76"/>
    <mergeCell ref="AD76:AI76"/>
    <mergeCell ref="AK74:AP74"/>
    <mergeCell ref="B75:F75"/>
    <mergeCell ref="G75:H75"/>
    <mergeCell ref="I75:O75"/>
    <mergeCell ref="P75:V75"/>
    <mergeCell ref="W75:AC75"/>
    <mergeCell ref="AD75:AI75"/>
    <mergeCell ref="AK75:AP75"/>
    <mergeCell ref="B74:F74"/>
    <mergeCell ref="G74:H74"/>
    <mergeCell ref="I74:O74"/>
    <mergeCell ref="P74:V74"/>
    <mergeCell ref="W74:AC74"/>
    <mergeCell ref="AD74:AI74"/>
    <mergeCell ref="AK72:AP72"/>
    <mergeCell ref="B73:F73"/>
    <mergeCell ref="G73:H73"/>
    <mergeCell ref="I73:O73"/>
    <mergeCell ref="P73:V73"/>
    <mergeCell ref="W73:AC73"/>
    <mergeCell ref="AD73:AI73"/>
    <mergeCell ref="AK73:AP73"/>
    <mergeCell ref="B72:F72"/>
    <mergeCell ref="G72:H72"/>
    <mergeCell ref="I72:O72"/>
    <mergeCell ref="P72:V72"/>
    <mergeCell ref="W72:AC72"/>
    <mergeCell ref="AD72:AI72"/>
    <mergeCell ref="AK70:AP70"/>
    <mergeCell ref="B71:F71"/>
    <mergeCell ref="G71:H71"/>
    <mergeCell ref="I71:O71"/>
    <mergeCell ref="P71:V71"/>
    <mergeCell ref="W71:AC71"/>
    <mergeCell ref="AD71:AI71"/>
    <mergeCell ref="AK71:AP71"/>
    <mergeCell ref="B70:F70"/>
    <mergeCell ref="G70:H70"/>
    <mergeCell ref="I70:O70"/>
    <mergeCell ref="P70:V70"/>
    <mergeCell ref="W70:AC70"/>
    <mergeCell ref="AD70:AI70"/>
    <mergeCell ref="AK68:AP68"/>
    <mergeCell ref="B69:F69"/>
    <mergeCell ref="G69:H69"/>
    <mergeCell ref="I69:O69"/>
    <mergeCell ref="P69:V69"/>
    <mergeCell ref="W69:AC69"/>
    <mergeCell ref="AD69:AI69"/>
    <mergeCell ref="AK69:AP69"/>
    <mergeCell ref="B68:F68"/>
    <mergeCell ref="G68:H68"/>
    <mergeCell ref="I68:O68"/>
    <mergeCell ref="P68:V68"/>
    <mergeCell ref="W68:AC68"/>
    <mergeCell ref="AD68:AI68"/>
    <mergeCell ref="AK66:AP66"/>
    <mergeCell ref="B67:F67"/>
    <mergeCell ref="G67:H67"/>
    <mergeCell ref="I67:O67"/>
    <mergeCell ref="P67:V67"/>
    <mergeCell ref="W67:AC67"/>
    <mergeCell ref="AD67:AI67"/>
    <mergeCell ref="AK67:AP67"/>
    <mergeCell ref="B66:F66"/>
    <mergeCell ref="G66:H66"/>
    <mergeCell ref="I66:O66"/>
    <mergeCell ref="P66:V66"/>
    <mergeCell ref="W66:AC66"/>
    <mergeCell ref="AD66:AI66"/>
    <mergeCell ref="AK64:AP64"/>
    <mergeCell ref="B65:F65"/>
    <mergeCell ref="G65:H65"/>
    <mergeCell ref="I65:O65"/>
    <mergeCell ref="P65:V65"/>
    <mergeCell ref="W65:AC65"/>
    <mergeCell ref="AD65:AI65"/>
    <mergeCell ref="AK65:AP65"/>
    <mergeCell ref="B64:F64"/>
    <mergeCell ref="G64:H64"/>
    <mergeCell ref="I64:O64"/>
    <mergeCell ref="P64:V64"/>
    <mergeCell ref="W64:AC64"/>
    <mergeCell ref="AD64:AI64"/>
    <mergeCell ref="AK62:AP62"/>
    <mergeCell ref="B63:F63"/>
    <mergeCell ref="G63:H63"/>
    <mergeCell ref="I63:O63"/>
    <mergeCell ref="P63:V63"/>
    <mergeCell ref="W63:AC63"/>
    <mergeCell ref="AD63:AI63"/>
    <mergeCell ref="AK63:AP63"/>
    <mergeCell ref="B62:F62"/>
    <mergeCell ref="G62:H62"/>
    <mergeCell ref="I62:O62"/>
    <mergeCell ref="P62:V62"/>
    <mergeCell ref="W62:AC62"/>
    <mergeCell ref="AD62:AI62"/>
    <mergeCell ref="AK60:AP60"/>
    <mergeCell ref="B61:F61"/>
    <mergeCell ref="G61:H61"/>
    <mergeCell ref="I61:O61"/>
    <mergeCell ref="P61:V61"/>
    <mergeCell ref="W61:AC61"/>
    <mergeCell ref="AD61:AI61"/>
    <mergeCell ref="AK61:AP61"/>
    <mergeCell ref="B60:F60"/>
    <mergeCell ref="G60:H60"/>
    <mergeCell ref="I60:O60"/>
    <mergeCell ref="P60:V60"/>
    <mergeCell ref="W60:AC60"/>
    <mergeCell ref="AD60:AI60"/>
    <mergeCell ref="AK58:AP58"/>
    <mergeCell ref="B59:F59"/>
    <mergeCell ref="G59:H59"/>
    <mergeCell ref="I59:O59"/>
    <mergeCell ref="P59:V59"/>
    <mergeCell ref="W59:AC59"/>
    <mergeCell ref="AD59:AI59"/>
    <mergeCell ref="AK59:AP59"/>
    <mergeCell ref="B58:F58"/>
    <mergeCell ref="G58:H58"/>
    <mergeCell ref="I58:O58"/>
    <mergeCell ref="P58:V58"/>
    <mergeCell ref="W58:AC58"/>
    <mergeCell ref="AD58:AI58"/>
    <mergeCell ref="AK56:AP56"/>
    <mergeCell ref="B57:F57"/>
    <mergeCell ref="G57:H57"/>
    <mergeCell ref="I57:O57"/>
    <mergeCell ref="P57:V57"/>
    <mergeCell ref="W57:AC57"/>
    <mergeCell ref="AD57:AI57"/>
    <mergeCell ref="AK57:AP57"/>
    <mergeCell ref="B56:F56"/>
    <mergeCell ref="G56:H56"/>
    <mergeCell ref="I56:O56"/>
    <mergeCell ref="P56:V56"/>
    <mergeCell ref="W56:AC56"/>
    <mergeCell ref="AD56:AI56"/>
    <mergeCell ref="AK54:AP54"/>
    <mergeCell ref="B55:F55"/>
    <mergeCell ref="G55:H55"/>
    <mergeCell ref="I55:O55"/>
    <mergeCell ref="P55:V55"/>
    <mergeCell ref="W55:AC55"/>
    <mergeCell ref="AD55:AI55"/>
    <mergeCell ref="AK55:AP55"/>
    <mergeCell ref="B54:F54"/>
    <mergeCell ref="G54:H54"/>
    <mergeCell ref="I54:O54"/>
    <mergeCell ref="P54:V54"/>
    <mergeCell ref="W54:AC54"/>
    <mergeCell ref="AD54:AI54"/>
    <mergeCell ref="AK52:AP52"/>
    <mergeCell ref="B53:F53"/>
    <mergeCell ref="G53:H53"/>
    <mergeCell ref="I53:O53"/>
    <mergeCell ref="P53:V53"/>
    <mergeCell ref="W53:AC53"/>
    <mergeCell ref="AD53:AI53"/>
    <mergeCell ref="AK53:AP53"/>
    <mergeCell ref="B52:F52"/>
    <mergeCell ref="G52:H52"/>
    <mergeCell ref="I52:O52"/>
    <mergeCell ref="P52:V52"/>
    <mergeCell ref="W52:AC52"/>
    <mergeCell ref="AD52:AI52"/>
    <mergeCell ref="AK50:AP50"/>
    <mergeCell ref="B51:F51"/>
    <mergeCell ref="G51:H51"/>
    <mergeCell ref="I51:O51"/>
    <mergeCell ref="P51:V51"/>
    <mergeCell ref="W51:AC51"/>
    <mergeCell ref="AD51:AI51"/>
    <mergeCell ref="AK51:AP51"/>
    <mergeCell ref="B50:F50"/>
    <mergeCell ref="G50:H50"/>
    <mergeCell ref="I50:O50"/>
    <mergeCell ref="P50:V50"/>
    <mergeCell ref="W50:AC50"/>
    <mergeCell ref="AD50:AI50"/>
    <mergeCell ref="AK48:AP48"/>
    <mergeCell ref="B49:F49"/>
    <mergeCell ref="G49:H49"/>
    <mergeCell ref="I49:O49"/>
    <mergeCell ref="P49:V49"/>
    <mergeCell ref="W49:AC49"/>
    <mergeCell ref="AD49:AI49"/>
    <mergeCell ref="AK49:AP49"/>
    <mergeCell ref="B48:F48"/>
    <mergeCell ref="G48:H48"/>
    <mergeCell ref="I48:O48"/>
    <mergeCell ref="P48:V48"/>
    <mergeCell ref="W48:AC48"/>
    <mergeCell ref="AD48:AI48"/>
    <mergeCell ref="B47:F47"/>
    <mergeCell ref="G47:H47"/>
    <mergeCell ref="I47:O47"/>
    <mergeCell ref="P47:V47"/>
    <mergeCell ref="W47:AC47"/>
    <mergeCell ref="AD47:AI47"/>
    <mergeCell ref="AK47:AP47"/>
    <mergeCell ref="B46:F46"/>
    <mergeCell ref="G46:H46"/>
    <mergeCell ref="I46:O46"/>
    <mergeCell ref="P46:V46"/>
    <mergeCell ref="W46:AC46"/>
    <mergeCell ref="AD46:AI46"/>
    <mergeCell ref="AK44:AP44"/>
    <mergeCell ref="B45:F45"/>
    <mergeCell ref="G45:H45"/>
    <mergeCell ref="I45:O45"/>
    <mergeCell ref="P45:V45"/>
    <mergeCell ref="W45:AC45"/>
    <mergeCell ref="AD45:AI45"/>
    <mergeCell ref="AK45:AP45"/>
    <mergeCell ref="AK46:AP46"/>
    <mergeCell ref="A30:A31"/>
    <mergeCell ref="B31:AI31"/>
    <mergeCell ref="B33:D33"/>
    <mergeCell ref="A34:A36"/>
    <mergeCell ref="B34:AI36"/>
    <mergeCell ref="B44:F44"/>
    <mergeCell ref="G44:H44"/>
    <mergeCell ref="I44:O44"/>
    <mergeCell ref="P44:V44"/>
    <mergeCell ref="W44:AC44"/>
    <mergeCell ref="AD44:AI44"/>
    <mergeCell ref="C26:V26"/>
    <mergeCell ref="AA26:AC27"/>
    <mergeCell ref="AD26:AI27"/>
    <mergeCell ref="C27:V27"/>
    <mergeCell ref="C28:V28"/>
    <mergeCell ref="C29:V29"/>
    <mergeCell ref="AH22:AI23"/>
    <mergeCell ref="B23:V23"/>
    <mergeCell ref="C24:V24"/>
    <mergeCell ref="AA24:AC25"/>
    <mergeCell ref="AD24:AI25"/>
    <mergeCell ref="C25:V25"/>
    <mergeCell ref="B18:J18"/>
    <mergeCell ref="B19:V19"/>
    <mergeCell ref="B20:G20"/>
    <mergeCell ref="AA20:AC21"/>
    <mergeCell ref="AD20:AI21"/>
    <mergeCell ref="A22:A23"/>
    <mergeCell ref="B22:C22"/>
    <mergeCell ref="D22:V22"/>
    <mergeCell ref="AA22:AC23"/>
    <mergeCell ref="AD22:AG23"/>
    <mergeCell ref="C13:V13"/>
    <mergeCell ref="C14:V14"/>
    <mergeCell ref="B15:J15"/>
    <mergeCell ref="B16:J16"/>
    <mergeCell ref="AB16:AC16"/>
    <mergeCell ref="B17:J17"/>
    <mergeCell ref="AB17:AC17"/>
    <mergeCell ref="B5:D5"/>
    <mergeCell ref="E5:K5"/>
    <mergeCell ref="AF5:AI8"/>
    <mergeCell ref="B6:D6"/>
    <mergeCell ref="E6:K6"/>
    <mergeCell ref="B7:D7"/>
    <mergeCell ref="E7:K7"/>
    <mergeCell ref="B8:D8"/>
    <mergeCell ref="E8:K8"/>
    <mergeCell ref="B3:D3"/>
    <mergeCell ref="E3:K3"/>
    <mergeCell ref="U3:V3"/>
    <mergeCell ref="AF3:AI4"/>
    <mergeCell ref="B4:D4"/>
    <mergeCell ref="E4:K4"/>
  </mergeCells>
  <phoneticPr fontId="9"/>
  <dataValidations count="8">
    <dataValidation type="list" showInputMessage="1" sqref="I45:O47" xr:uid="{D0520CC3-7A1E-48B7-B29E-798CB7768E50}">
      <formula1>$AU$45:$AU$63</formula1>
    </dataValidation>
    <dataValidation type="list" allowBlank="1" showInputMessage="1" showErrorMessage="1" sqref="B22" xr:uid="{ED496420-E65E-46EF-8452-6DE97DB861AA}">
      <formula1>"01:依頼者名,02:事業所名,99:その他→"</formula1>
    </dataValidation>
    <dataValidation type="list" showInputMessage="1" showErrorMessage="1" sqref="B30" xr:uid="{BF3C366A-2469-4B35-A742-1755B70025D9}">
      <formula1>$AR$45:$AR$74</formula1>
    </dataValidation>
    <dataValidation type="list" allowBlank="1" showInputMessage="1" showErrorMessage="1" sqref="B20:G20" xr:uid="{A5B51960-880F-479A-8E5B-021C97DDD69B}">
      <formula1>"03:持込,01:採取,04:引取環科研,02:引取依頼"</formula1>
    </dataValidation>
    <dataValidation type="list" showInputMessage="1" showErrorMessage="1" sqref="A24" xr:uid="{85CD5E17-1A98-48A3-8788-CCE9442D3AE7}">
      <formula1>"件名,業務名,工事件名,工事名,調査名,業務件名,調査件名,工事名称"</formula1>
    </dataValidation>
    <dataValidation showDropDown="1" showInputMessage="1" showErrorMessage="1" sqref="C30:V30" xr:uid="{8AC30940-B65B-41F1-89FA-182DA573C6B3}"/>
    <dataValidation type="list" showInputMessage="1" showErrorMessage="1" sqref="B33:D33" xr:uid="{99605348-A1B0-4497-A217-A5C7AEAF4462}">
      <formula1>"　,試料全返却要"</formula1>
    </dataValidation>
    <dataValidation type="list" allowBlank="1" showInputMessage="1" showErrorMessage="1" sqref="U3:V3" xr:uid="{26AF338A-3075-4324-8D1E-C209CEEC2F6F}">
      <formula1>"TRUE,FALSE"</formula1>
    </dataValidation>
  </dataValidations>
  <hyperlinks>
    <hyperlink ref="B18" r:id="rId1" xr:uid="{B0936D40-AEE9-42B4-9DAD-02DF30EB470C}"/>
  </hyperlinks>
  <pageMargins left="0.39370078740157483" right="0.39370078740157483" top="0.39370078740157483" bottom="0.39370078740157483" header="0.39370078740157483" footer="0.59055118110236227"/>
  <pageSetup paperSize="9" scale="65"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2225" r:id="rId5" name="Check Box 1">
              <controlPr defaultSize="0" autoFill="0" autoLine="0" autoPict="0">
                <anchor moveWithCells="1">
                  <from>
                    <xdr:col>1</xdr:col>
                    <xdr:colOff>19050</xdr:colOff>
                    <xdr:row>23</xdr:row>
                    <xdr:rowOff>0</xdr:rowOff>
                  </from>
                  <to>
                    <xdr:col>2</xdr:col>
                    <xdr:colOff>0</xdr:colOff>
                    <xdr:row>23</xdr:row>
                    <xdr:rowOff>190500</xdr:rowOff>
                  </to>
                </anchor>
              </controlPr>
            </control>
          </mc:Choice>
        </mc:AlternateContent>
        <mc:AlternateContent xmlns:mc="http://schemas.openxmlformats.org/markup-compatibility/2006">
          <mc:Choice Requires="x14">
            <control shapeId="52226" r:id="rId6" name="Check Box 2">
              <controlPr defaultSize="0" autoFill="0" autoLine="0" autoPict="0">
                <anchor moveWithCells="1">
                  <from>
                    <xdr:col>1</xdr:col>
                    <xdr:colOff>9525</xdr:colOff>
                    <xdr:row>23</xdr:row>
                    <xdr:rowOff>209550</xdr:rowOff>
                  </from>
                  <to>
                    <xdr:col>2</xdr:col>
                    <xdr:colOff>0</xdr:colOff>
                    <xdr:row>24</xdr:row>
                    <xdr:rowOff>200025</xdr:rowOff>
                  </to>
                </anchor>
              </controlPr>
            </control>
          </mc:Choice>
        </mc:AlternateContent>
        <mc:AlternateContent xmlns:mc="http://schemas.openxmlformats.org/markup-compatibility/2006">
          <mc:Choice Requires="x14">
            <control shapeId="52227" r:id="rId7" name="Check Box 3">
              <controlPr defaultSize="0" autoFill="0" autoLine="0" autoPict="0">
                <anchor moveWithCells="1">
                  <from>
                    <xdr:col>1</xdr:col>
                    <xdr:colOff>9525</xdr:colOff>
                    <xdr:row>24</xdr:row>
                    <xdr:rowOff>219075</xdr:rowOff>
                  </from>
                  <to>
                    <xdr:col>2</xdr:col>
                    <xdr:colOff>0</xdr:colOff>
                    <xdr:row>26</xdr:row>
                    <xdr:rowOff>0</xdr:rowOff>
                  </to>
                </anchor>
              </controlPr>
            </control>
          </mc:Choice>
        </mc:AlternateContent>
        <mc:AlternateContent xmlns:mc="http://schemas.openxmlformats.org/markup-compatibility/2006">
          <mc:Choice Requires="x14">
            <control shapeId="52228" r:id="rId8" name="Check Box 4">
              <controlPr locked="0" defaultSize="0" autoFill="0" autoLine="0" autoPict="0">
                <anchor moveWithCells="1">
                  <from>
                    <xdr:col>1</xdr:col>
                    <xdr:colOff>9525</xdr:colOff>
                    <xdr:row>26</xdr:row>
                    <xdr:rowOff>0</xdr:rowOff>
                  </from>
                  <to>
                    <xdr:col>2</xdr:col>
                    <xdr:colOff>0</xdr:colOff>
                    <xdr:row>26</xdr:row>
                    <xdr:rowOff>200025</xdr:rowOff>
                  </to>
                </anchor>
              </controlPr>
            </control>
          </mc:Choice>
        </mc:AlternateContent>
        <mc:AlternateContent xmlns:mc="http://schemas.openxmlformats.org/markup-compatibility/2006">
          <mc:Choice Requires="x14">
            <control shapeId="52229" r:id="rId9" name="Check Box 5">
              <controlPr defaultSize="0" autoFill="0" autoLine="0" autoPict="0">
                <anchor moveWithCells="1">
                  <from>
                    <xdr:col>1</xdr:col>
                    <xdr:colOff>9525</xdr:colOff>
                    <xdr:row>26</xdr:row>
                    <xdr:rowOff>209550</xdr:rowOff>
                  </from>
                  <to>
                    <xdr:col>2</xdr:col>
                    <xdr:colOff>0</xdr:colOff>
                    <xdr:row>27</xdr:row>
                    <xdr:rowOff>200025</xdr:rowOff>
                  </to>
                </anchor>
              </controlPr>
            </control>
          </mc:Choice>
        </mc:AlternateContent>
        <mc:AlternateContent xmlns:mc="http://schemas.openxmlformats.org/markup-compatibility/2006">
          <mc:Choice Requires="x14">
            <control shapeId="52230" r:id="rId10" name="Check Box 6">
              <controlPr defaultSize="0" autoFill="0" autoLine="0" autoPict="0">
                <anchor moveWithCells="1">
                  <from>
                    <xdr:col>1</xdr:col>
                    <xdr:colOff>9525</xdr:colOff>
                    <xdr:row>27</xdr:row>
                    <xdr:rowOff>219075</xdr:rowOff>
                  </from>
                  <to>
                    <xdr:col>2</xdr:col>
                    <xdr:colOff>0</xdr:colOff>
                    <xdr:row>28</xdr:row>
                    <xdr:rowOff>209550</xdr:rowOff>
                  </to>
                </anchor>
              </controlPr>
            </control>
          </mc:Choice>
        </mc:AlternateContent>
        <mc:AlternateContent xmlns:mc="http://schemas.openxmlformats.org/markup-compatibility/2006">
          <mc:Choice Requires="x14">
            <control shapeId="52231" r:id="rId11" name="Check Box 7">
              <controlPr defaultSize="0" autoFill="0" autoLine="0" autoPict="0">
                <anchor moveWithCells="1">
                  <from>
                    <xdr:col>1</xdr:col>
                    <xdr:colOff>0</xdr:colOff>
                    <xdr:row>13</xdr:row>
                    <xdr:rowOff>0</xdr:rowOff>
                  </from>
                  <to>
                    <xdr:col>2</xdr:col>
                    <xdr:colOff>0</xdr:colOff>
                    <xdr:row>13</xdr:row>
                    <xdr:rowOff>152400</xdr:rowOff>
                  </to>
                </anchor>
              </controlPr>
            </control>
          </mc:Choice>
        </mc:AlternateContent>
        <mc:AlternateContent xmlns:mc="http://schemas.openxmlformats.org/markup-compatibility/2006">
          <mc:Choice Requires="x14">
            <control shapeId="52232" r:id="rId12" name="Check Box 8">
              <controlPr defaultSize="0" autoFill="0" autoLine="0" autoPict="0">
                <anchor moveWithCells="1">
                  <from>
                    <xdr:col>1</xdr:col>
                    <xdr:colOff>0</xdr:colOff>
                    <xdr:row>12</xdr:row>
                    <xdr:rowOff>0</xdr:rowOff>
                  </from>
                  <to>
                    <xdr:col>2</xdr:col>
                    <xdr:colOff>0</xdr:colOff>
                    <xdr:row>12</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2FA85-663D-4D84-AA57-21C2E2AD3E97}">
  <dimension ref="A1:S111"/>
  <sheetViews>
    <sheetView workbookViewId="0">
      <pane ySplit="1" topLeftCell="A2" activePane="bottomLeft" state="frozen"/>
      <selection activeCell="F41" sqref="F41"/>
      <selection pane="bottomLeft"/>
    </sheetView>
  </sheetViews>
  <sheetFormatPr defaultColWidth="9" defaultRowHeight="12.75"/>
  <cols>
    <col min="1" max="1" width="28.5" style="20" customWidth="1"/>
    <col min="2" max="2" width="19.375" style="20" customWidth="1"/>
    <col min="3" max="4" width="3.75" style="19" customWidth="1"/>
    <col min="5" max="5" width="9" style="15"/>
    <col min="6" max="6" width="14" style="20" customWidth="1"/>
    <col min="7" max="7" width="71.625" style="20" customWidth="1"/>
    <col min="8" max="8" width="16.125" style="15" customWidth="1"/>
    <col min="9" max="16384" width="9" style="20"/>
  </cols>
  <sheetData>
    <row r="1" spans="1:19" s="15" customFormat="1">
      <c r="A1" s="54" t="s">
        <v>218</v>
      </c>
      <c r="B1" s="54" t="s">
        <v>137</v>
      </c>
      <c r="C1" s="55" t="s">
        <v>138</v>
      </c>
      <c r="D1" s="55" t="s">
        <v>139</v>
      </c>
      <c r="E1" s="54" t="s">
        <v>140</v>
      </c>
      <c r="F1" s="54" t="s">
        <v>141</v>
      </c>
      <c r="G1" s="54" t="s">
        <v>142</v>
      </c>
      <c r="H1" s="193" t="s">
        <v>346</v>
      </c>
      <c r="S1" s="16"/>
    </row>
    <row r="2" spans="1:19" s="183" customFormat="1" ht="36">
      <c r="A2" s="98" t="s">
        <v>339</v>
      </c>
      <c r="B2" s="98" t="s">
        <v>194</v>
      </c>
      <c r="C2" s="242">
        <v>10</v>
      </c>
      <c r="D2" s="242">
        <v>36</v>
      </c>
      <c r="E2" s="243">
        <v>39</v>
      </c>
      <c r="F2" s="98"/>
      <c r="G2" s="244" t="s">
        <v>341</v>
      </c>
      <c r="H2" s="243">
        <v>49</v>
      </c>
    </row>
    <row r="3" spans="1:19" s="17" customFormat="1">
      <c r="A3" s="56" t="s">
        <v>143</v>
      </c>
      <c r="B3" s="57"/>
      <c r="C3" s="58"/>
      <c r="D3" s="58"/>
      <c r="E3" s="59"/>
      <c r="F3" s="57"/>
      <c r="G3" s="60"/>
      <c r="H3" s="59"/>
    </row>
    <row r="4" spans="1:19" ht="24">
      <c r="A4" s="61" t="s">
        <v>144</v>
      </c>
      <c r="B4" s="61" t="s">
        <v>194</v>
      </c>
      <c r="C4" s="62">
        <v>7</v>
      </c>
      <c r="D4" s="62">
        <v>5</v>
      </c>
      <c r="E4" s="63">
        <v>5</v>
      </c>
      <c r="F4" s="61" t="s">
        <v>141</v>
      </c>
      <c r="G4" s="64" t="s">
        <v>185</v>
      </c>
      <c r="H4" s="63">
        <v>3</v>
      </c>
    </row>
    <row r="5" spans="1:19" s="17" customFormat="1">
      <c r="A5" s="65" t="s">
        <v>92</v>
      </c>
      <c r="B5" s="61" t="s">
        <v>194</v>
      </c>
      <c r="C5" s="246">
        <v>3</v>
      </c>
      <c r="D5" s="246">
        <v>5</v>
      </c>
      <c r="E5" s="247">
        <v>1</v>
      </c>
      <c r="F5" s="65"/>
      <c r="G5" s="68"/>
      <c r="H5" s="247">
        <v>4</v>
      </c>
    </row>
    <row r="6" spans="1:19" s="17" customFormat="1">
      <c r="A6" s="65" t="s">
        <v>93</v>
      </c>
      <c r="B6" s="61" t="s">
        <v>194</v>
      </c>
      <c r="C6" s="246">
        <v>4</v>
      </c>
      <c r="D6" s="246">
        <v>5</v>
      </c>
      <c r="E6" s="247">
        <v>2</v>
      </c>
      <c r="F6" s="65"/>
      <c r="G6" s="68"/>
      <c r="H6" s="247">
        <v>5</v>
      </c>
    </row>
    <row r="7" spans="1:19" s="17" customFormat="1">
      <c r="A7" s="65" t="s">
        <v>145</v>
      </c>
      <c r="B7" s="61" t="s">
        <v>194</v>
      </c>
      <c r="C7" s="246">
        <v>5</v>
      </c>
      <c r="D7" s="246">
        <v>5</v>
      </c>
      <c r="E7" s="247">
        <v>3</v>
      </c>
      <c r="F7" s="65"/>
      <c r="G7" s="68"/>
      <c r="H7" s="247">
        <v>6</v>
      </c>
    </row>
    <row r="8" spans="1:19" s="17" customFormat="1">
      <c r="A8" s="65" t="s">
        <v>183</v>
      </c>
      <c r="B8" s="61" t="s">
        <v>194</v>
      </c>
      <c r="C8" s="246">
        <v>24</v>
      </c>
      <c r="D8" s="246">
        <v>3</v>
      </c>
      <c r="E8" s="247">
        <v>13</v>
      </c>
      <c r="F8" s="65"/>
      <c r="G8" s="69" t="s">
        <v>184</v>
      </c>
      <c r="H8" s="247">
        <v>7</v>
      </c>
    </row>
    <row r="9" spans="1:19">
      <c r="A9" s="70" t="s">
        <v>189</v>
      </c>
      <c r="B9" s="61" t="s">
        <v>194</v>
      </c>
      <c r="C9" s="62">
        <v>15</v>
      </c>
      <c r="D9" s="62">
        <v>2</v>
      </c>
      <c r="E9" s="63">
        <v>34</v>
      </c>
      <c r="F9" s="61"/>
      <c r="G9" s="71"/>
      <c r="H9" s="63">
        <v>8</v>
      </c>
    </row>
    <row r="10" spans="1:19" s="17" customFormat="1">
      <c r="A10" s="65"/>
      <c r="B10" s="65"/>
      <c r="C10" s="66"/>
      <c r="D10" s="66"/>
      <c r="E10" s="67"/>
      <c r="F10" s="65"/>
      <c r="G10" s="68"/>
      <c r="H10" s="67"/>
    </row>
    <row r="11" spans="1:19" s="17" customFormat="1">
      <c r="A11" s="56" t="s">
        <v>146</v>
      </c>
      <c r="B11" s="57"/>
      <c r="C11" s="58"/>
      <c r="D11" s="58"/>
      <c r="E11" s="59"/>
      <c r="F11" s="57"/>
      <c r="G11" s="60"/>
      <c r="H11" s="59"/>
    </row>
    <row r="12" spans="1:19" s="17" customFormat="1" ht="24">
      <c r="A12" s="65" t="s">
        <v>147</v>
      </c>
      <c r="B12" s="61" t="s">
        <v>194</v>
      </c>
      <c r="C12" s="66"/>
      <c r="D12" s="66"/>
      <c r="E12" s="67"/>
      <c r="F12" s="65" t="s">
        <v>141</v>
      </c>
      <c r="G12" s="64" t="s">
        <v>148</v>
      </c>
      <c r="H12" s="247">
        <v>11</v>
      </c>
    </row>
    <row r="13" spans="1:19" ht="24">
      <c r="A13" s="61" t="s">
        <v>144</v>
      </c>
      <c r="B13" s="61" t="s">
        <v>194</v>
      </c>
      <c r="C13" s="62">
        <v>7</v>
      </c>
      <c r="D13" s="62">
        <v>5</v>
      </c>
      <c r="E13" s="63">
        <v>5</v>
      </c>
      <c r="F13" s="72" t="s">
        <v>149</v>
      </c>
      <c r="G13" s="64" t="s">
        <v>188</v>
      </c>
      <c r="H13" s="63">
        <v>3</v>
      </c>
    </row>
    <row r="14" spans="1:19" s="17" customFormat="1">
      <c r="A14" s="65" t="s">
        <v>150</v>
      </c>
      <c r="B14" s="61" t="s">
        <v>194</v>
      </c>
      <c r="C14" s="246">
        <v>6</v>
      </c>
      <c r="D14" s="246">
        <v>5</v>
      </c>
      <c r="E14" s="247">
        <v>4</v>
      </c>
      <c r="F14" s="65"/>
      <c r="G14" s="69" t="s">
        <v>190</v>
      </c>
      <c r="H14" s="247">
        <v>13</v>
      </c>
    </row>
    <row r="15" spans="1:19">
      <c r="A15" s="98" t="s">
        <v>195</v>
      </c>
      <c r="B15" s="61" t="s">
        <v>194</v>
      </c>
      <c r="C15" s="62">
        <v>8</v>
      </c>
      <c r="D15" s="62">
        <v>5</v>
      </c>
      <c r="E15" s="63">
        <v>6</v>
      </c>
      <c r="F15" s="61"/>
      <c r="G15" s="71"/>
      <c r="H15" s="63">
        <v>14</v>
      </c>
    </row>
    <row r="16" spans="1:19">
      <c r="A16" s="61"/>
      <c r="B16" s="61"/>
      <c r="C16" s="62"/>
      <c r="D16" s="62"/>
      <c r="E16" s="63"/>
      <c r="F16" s="61"/>
      <c r="G16" s="71"/>
      <c r="H16" s="63"/>
    </row>
    <row r="17" spans="1:8" s="17" customFormat="1">
      <c r="A17" s="56" t="s">
        <v>151</v>
      </c>
      <c r="B17" s="57"/>
      <c r="C17" s="58"/>
      <c r="D17" s="58"/>
      <c r="E17" s="59"/>
      <c r="F17" s="57"/>
      <c r="G17" s="60"/>
      <c r="H17" s="59"/>
    </row>
    <row r="18" spans="1:8" s="17" customFormat="1" ht="24.75">
      <c r="A18" s="65" t="s">
        <v>152</v>
      </c>
      <c r="B18" s="61" t="s">
        <v>194</v>
      </c>
      <c r="C18" s="66"/>
      <c r="D18" s="66"/>
      <c r="E18" s="67"/>
      <c r="F18" s="65" t="s">
        <v>141</v>
      </c>
      <c r="G18" s="73" t="s">
        <v>186</v>
      </c>
      <c r="H18" s="247">
        <v>17</v>
      </c>
    </row>
    <row r="19" spans="1:8">
      <c r="A19" s="61" t="s">
        <v>153</v>
      </c>
      <c r="B19" s="61" t="s">
        <v>194</v>
      </c>
      <c r="C19" s="62">
        <v>13</v>
      </c>
      <c r="D19" s="62">
        <v>2</v>
      </c>
      <c r="E19" s="63">
        <v>7</v>
      </c>
      <c r="F19" s="61"/>
      <c r="G19" s="71"/>
      <c r="H19" s="63">
        <v>18</v>
      </c>
    </row>
    <row r="20" spans="1:8">
      <c r="A20" s="61" t="s">
        <v>154</v>
      </c>
      <c r="B20" s="61" t="s">
        <v>194</v>
      </c>
      <c r="C20" s="62">
        <v>14</v>
      </c>
      <c r="D20" s="62">
        <v>2</v>
      </c>
      <c r="E20" s="63">
        <v>8</v>
      </c>
      <c r="F20" s="61"/>
      <c r="G20" s="71"/>
      <c r="H20" s="63">
        <v>19</v>
      </c>
    </row>
    <row r="21" spans="1:8">
      <c r="A21" s="70" t="s">
        <v>155</v>
      </c>
      <c r="B21" s="61" t="s">
        <v>194</v>
      </c>
      <c r="C21" s="62">
        <v>22</v>
      </c>
      <c r="D21" s="62">
        <v>2</v>
      </c>
      <c r="E21" s="63">
        <v>10</v>
      </c>
      <c r="F21" s="61"/>
      <c r="G21" s="72" t="s">
        <v>156</v>
      </c>
      <c r="H21" s="63">
        <v>20</v>
      </c>
    </row>
    <row r="22" spans="1:8">
      <c r="A22" s="70" t="s">
        <v>157</v>
      </c>
      <c r="B22" s="61" t="s">
        <v>194</v>
      </c>
      <c r="C22" s="62">
        <v>23</v>
      </c>
      <c r="D22" s="62">
        <v>2</v>
      </c>
      <c r="E22" s="63">
        <v>11</v>
      </c>
      <c r="F22" s="61"/>
      <c r="G22" s="71"/>
      <c r="H22" s="63">
        <v>21</v>
      </c>
    </row>
    <row r="23" spans="1:8">
      <c r="A23" s="70" t="s">
        <v>158</v>
      </c>
      <c r="B23" s="61" t="s">
        <v>194</v>
      </c>
      <c r="C23" s="62">
        <v>24</v>
      </c>
      <c r="D23" s="62">
        <v>2</v>
      </c>
      <c r="E23" s="63">
        <v>28</v>
      </c>
      <c r="F23" s="61"/>
      <c r="G23" s="71"/>
      <c r="H23" s="63">
        <v>22</v>
      </c>
    </row>
    <row r="24" spans="1:8">
      <c r="A24" s="70" t="s">
        <v>159</v>
      </c>
      <c r="B24" s="61" t="s">
        <v>194</v>
      </c>
      <c r="C24" s="62">
        <v>24</v>
      </c>
      <c r="D24" s="62">
        <v>1</v>
      </c>
      <c r="E24" s="63">
        <v>12</v>
      </c>
      <c r="F24" s="61"/>
      <c r="G24" s="71"/>
      <c r="H24" s="63">
        <v>23</v>
      </c>
    </row>
    <row r="25" spans="1:8">
      <c r="A25" s="70" t="s">
        <v>160</v>
      </c>
      <c r="B25" s="61" t="s">
        <v>194</v>
      </c>
      <c r="C25" s="62">
        <v>24</v>
      </c>
      <c r="D25" s="62">
        <v>3</v>
      </c>
      <c r="E25" s="63">
        <v>13</v>
      </c>
      <c r="F25" s="61"/>
      <c r="G25" s="71"/>
      <c r="H25" s="63">
        <v>7</v>
      </c>
    </row>
    <row r="26" spans="1:8">
      <c r="A26" s="70" t="s">
        <v>161</v>
      </c>
      <c r="B26" s="61" t="s">
        <v>194</v>
      </c>
      <c r="C26" s="62">
        <v>32</v>
      </c>
      <c r="D26" s="62">
        <v>2</v>
      </c>
      <c r="E26" s="63">
        <v>19</v>
      </c>
      <c r="F26" s="61"/>
      <c r="G26" s="71"/>
      <c r="H26" s="63">
        <v>25</v>
      </c>
    </row>
    <row r="27" spans="1:8">
      <c r="A27" s="98" t="s">
        <v>222</v>
      </c>
      <c r="B27" s="61" t="s">
        <v>194</v>
      </c>
      <c r="C27" s="62">
        <v>34</v>
      </c>
      <c r="D27" s="62">
        <v>2</v>
      </c>
      <c r="E27" s="63">
        <v>35</v>
      </c>
      <c r="F27" s="61"/>
      <c r="G27" s="71"/>
      <c r="H27" s="63">
        <v>26</v>
      </c>
    </row>
    <row r="28" spans="1:8" s="183" customFormat="1">
      <c r="A28" s="98" t="s">
        <v>342</v>
      </c>
      <c r="B28" s="98" t="s">
        <v>194</v>
      </c>
      <c r="C28" s="242">
        <v>33</v>
      </c>
      <c r="D28" s="242">
        <v>2</v>
      </c>
      <c r="E28" s="243">
        <v>38</v>
      </c>
      <c r="F28" s="98"/>
      <c r="G28" s="98" t="s">
        <v>343</v>
      </c>
      <c r="H28" s="243">
        <v>50</v>
      </c>
    </row>
    <row r="29" spans="1:8">
      <c r="A29" s="70"/>
      <c r="B29" s="61"/>
      <c r="C29" s="62"/>
      <c r="D29" s="62"/>
      <c r="E29" s="63"/>
      <c r="F29" s="61"/>
      <c r="G29" s="71"/>
      <c r="H29" s="63"/>
    </row>
    <row r="30" spans="1:8">
      <c r="A30" s="56" t="s">
        <v>162</v>
      </c>
      <c r="B30" s="74"/>
      <c r="C30" s="75"/>
      <c r="D30" s="75"/>
      <c r="E30" s="76"/>
      <c r="F30" s="77" t="s">
        <v>163</v>
      </c>
      <c r="G30" s="78"/>
      <c r="H30" s="76"/>
    </row>
    <row r="31" spans="1:8" s="17" customFormat="1">
      <c r="A31" s="65" t="s">
        <v>147</v>
      </c>
      <c r="B31" s="61" t="s">
        <v>194</v>
      </c>
      <c r="C31" s="66"/>
      <c r="D31" s="66"/>
      <c r="E31" s="67"/>
      <c r="F31" s="65" t="s">
        <v>141</v>
      </c>
      <c r="G31" s="72" t="s">
        <v>164</v>
      </c>
      <c r="H31" s="247">
        <v>11</v>
      </c>
    </row>
    <row r="32" spans="1:8" ht="24">
      <c r="A32" s="70" t="s">
        <v>165</v>
      </c>
      <c r="B32" s="61" t="s">
        <v>194</v>
      </c>
      <c r="C32" s="62">
        <v>45</v>
      </c>
      <c r="D32" s="62">
        <v>1</v>
      </c>
      <c r="E32" s="63">
        <v>27</v>
      </c>
      <c r="F32" s="61" t="s">
        <v>141</v>
      </c>
      <c r="G32" s="79" t="s">
        <v>187</v>
      </c>
      <c r="H32" s="63">
        <v>30</v>
      </c>
    </row>
    <row r="33" spans="1:8">
      <c r="A33" s="70" t="s">
        <v>40</v>
      </c>
      <c r="B33" s="61" t="s">
        <v>194</v>
      </c>
      <c r="C33" s="62">
        <v>20</v>
      </c>
      <c r="D33" s="62">
        <v>2</v>
      </c>
      <c r="E33" s="63">
        <v>9</v>
      </c>
      <c r="F33" s="61"/>
      <c r="G33" s="72" t="s">
        <v>156</v>
      </c>
      <c r="H33" s="63">
        <v>31</v>
      </c>
    </row>
    <row r="34" spans="1:8">
      <c r="A34" s="245" t="s">
        <v>167</v>
      </c>
      <c r="B34" s="98" t="s">
        <v>194</v>
      </c>
      <c r="C34" s="242">
        <v>25</v>
      </c>
      <c r="D34" s="242">
        <v>2</v>
      </c>
      <c r="E34" s="243">
        <v>29</v>
      </c>
      <c r="F34" s="98"/>
      <c r="G34" s="98" t="s">
        <v>340</v>
      </c>
      <c r="H34" s="243">
        <v>32</v>
      </c>
    </row>
    <row r="35" spans="1:8" s="183" customFormat="1">
      <c r="A35" s="98" t="s">
        <v>331</v>
      </c>
      <c r="B35" s="98" t="s">
        <v>194</v>
      </c>
      <c r="C35" s="242">
        <v>3</v>
      </c>
      <c r="D35" s="242">
        <v>21</v>
      </c>
      <c r="E35" s="243">
        <v>37</v>
      </c>
      <c r="F35" s="98"/>
      <c r="G35" s="98" t="s">
        <v>332</v>
      </c>
      <c r="H35" s="243">
        <v>51</v>
      </c>
    </row>
    <row r="36" spans="1:8">
      <c r="A36" s="70" t="s">
        <v>168</v>
      </c>
      <c r="B36" s="61" t="s">
        <v>194</v>
      </c>
      <c r="C36" s="62">
        <v>25</v>
      </c>
      <c r="D36" s="62">
        <v>3</v>
      </c>
      <c r="E36" s="63">
        <v>14</v>
      </c>
      <c r="F36" s="72"/>
      <c r="G36" s="71"/>
      <c r="H36" s="63">
        <v>33</v>
      </c>
    </row>
    <row r="37" spans="1:8">
      <c r="A37" s="70" t="s">
        <v>169</v>
      </c>
      <c r="B37" s="61" t="s">
        <v>194</v>
      </c>
      <c r="C37" s="62">
        <v>26</v>
      </c>
      <c r="D37" s="62">
        <v>2</v>
      </c>
      <c r="E37" s="63">
        <v>30</v>
      </c>
      <c r="F37" s="72"/>
      <c r="G37" s="71"/>
      <c r="H37" s="63">
        <v>34</v>
      </c>
    </row>
    <row r="38" spans="1:8">
      <c r="A38" s="70" t="s">
        <v>170</v>
      </c>
      <c r="B38" s="61" t="s">
        <v>194</v>
      </c>
      <c r="C38" s="62">
        <v>26</v>
      </c>
      <c r="D38" s="62">
        <v>3</v>
      </c>
      <c r="E38" s="63">
        <v>15</v>
      </c>
      <c r="F38" s="72"/>
      <c r="G38" s="71"/>
      <c r="H38" s="63">
        <v>35</v>
      </c>
    </row>
    <row r="39" spans="1:8">
      <c r="A39" s="61" t="s">
        <v>171</v>
      </c>
      <c r="B39" s="61" t="s">
        <v>194</v>
      </c>
      <c r="C39" s="62">
        <v>27</v>
      </c>
      <c r="D39" s="62">
        <v>2</v>
      </c>
      <c r="E39" s="63">
        <v>31</v>
      </c>
      <c r="F39" s="72"/>
      <c r="G39" s="71"/>
      <c r="H39" s="63">
        <v>36</v>
      </c>
    </row>
    <row r="40" spans="1:8">
      <c r="A40" s="61" t="s">
        <v>172</v>
      </c>
      <c r="B40" s="61" t="s">
        <v>194</v>
      </c>
      <c r="C40" s="62">
        <v>27</v>
      </c>
      <c r="D40" s="62">
        <v>3</v>
      </c>
      <c r="E40" s="63">
        <v>16</v>
      </c>
      <c r="F40" s="72"/>
      <c r="G40" s="71"/>
      <c r="H40" s="63">
        <v>37</v>
      </c>
    </row>
    <row r="41" spans="1:8">
      <c r="A41" s="61" t="s">
        <v>173</v>
      </c>
      <c r="B41" s="61" t="s">
        <v>194</v>
      </c>
      <c r="C41" s="62">
        <v>28</v>
      </c>
      <c r="D41" s="62">
        <v>2</v>
      </c>
      <c r="E41" s="63">
        <v>32</v>
      </c>
      <c r="F41" s="72"/>
      <c r="G41" s="71"/>
      <c r="H41" s="63">
        <v>38</v>
      </c>
    </row>
    <row r="42" spans="1:8">
      <c r="A42" s="61" t="s">
        <v>174</v>
      </c>
      <c r="B42" s="61" t="s">
        <v>194</v>
      </c>
      <c r="C42" s="62">
        <v>28</v>
      </c>
      <c r="D42" s="62">
        <v>3</v>
      </c>
      <c r="E42" s="63">
        <v>17</v>
      </c>
      <c r="F42" s="72"/>
      <c r="G42" s="71"/>
      <c r="H42" s="63">
        <v>39</v>
      </c>
    </row>
    <row r="43" spans="1:8">
      <c r="A43" s="61" t="s">
        <v>175</v>
      </c>
      <c r="B43" s="61" t="s">
        <v>194</v>
      </c>
      <c r="C43" s="62">
        <v>29</v>
      </c>
      <c r="D43" s="62">
        <v>2</v>
      </c>
      <c r="E43" s="63">
        <v>33</v>
      </c>
      <c r="F43" s="72"/>
      <c r="G43" s="71"/>
      <c r="H43" s="63">
        <v>40</v>
      </c>
    </row>
    <row r="44" spans="1:8">
      <c r="A44" s="61" t="s">
        <v>176</v>
      </c>
      <c r="B44" s="61" t="s">
        <v>194</v>
      </c>
      <c r="C44" s="62">
        <v>29</v>
      </c>
      <c r="D44" s="62">
        <v>3</v>
      </c>
      <c r="E44" s="63">
        <v>18</v>
      </c>
      <c r="F44" s="72"/>
      <c r="G44" s="71"/>
      <c r="H44" s="63">
        <v>41</v>
      </c>
    </row>
    <row r="45" spans="1:8">
      <c r="A45" s="61" t="s">
        <v>177</v>
      </c>
      <c r="B45" s="61" t="s">
        <v>194</v>
      </c>
      <c r="C45" s="62">
        <v>24</v>
      </c>
      <c r="D45" s="62">
        <v>30</v>
      </c>
      <c r="E45" s="63">
        <v>20</v>
      </c>
      <c r="F45" s="72"/>
      <c r="G45" s="72" t="s">
        <v>178</v>
      </c>
      <c r="H45" s="63">
        <v>42</v>
      </c>
    </row>
    <row r="46" spans="1:8">
      <c r="A46" s="70" t="s">
        <v>166</v>
      </c>
      <c r="B46" s="61" t="s">
        <v>194</v>
      </c>
      <c r="C46" s="62">
        <v>45</v>
      </c>
      <c r="D46" s="62">
        <v>2</v>
      </c>
      <c r="E46" s="63">
        <v>21</v>
      </c>
      <c r="F46" s="61"/>
      <c r="G46" s="71"/>
      <c r="H46" s="63">
        <v>43</v>
      </c>
    </row>
    <row r="47" spans="1:8">
      <c r="A47" s="61" t="s">
        <v>105</v>
      </c>
      <c r="B47" s="61" t="s">
        <v>194</v>
      </c>
      <c r="C47" s="62">
        <v>45</v>
      </c>
      <c r="D47" s="62">
        <v>9</v>
      </c>
      <c r="E47" s="63">
        <v>22</v>
      </c>
      <c r="F47" s="72"/>
      <c r="G47" s="71"/>
      <c r="H47" s="63">
        <v>44</v>
      </c>
    </row>
    <row r="48" spans="1:8">
      <c r="A48" s="61" t="s">
        <v>179</v>
      </c>
      <c r="B48" s="61" t="s">
        <v>194</v>
      </c>
      <c r="C48" s="62">
        <v>45</v>
      </c>
      <c r="D48" s="62">
        <v>16</v>
      </c>
      <c r="E48" s="63">
        <v>23</v>
      </c>
      <c r="F48" s="72"/>
      <c r="G48" s="71"/>
      <c r="H48" s="63">
        <v>45</v>
      </c>
    </row>
    <row r="49" spans="1:8">
      <c r="A49" s="61" t="s">
        <v>180</v>
      </c>
      <c r="B49" s="61" t="s">
        <v>194</v>
      </c>
      <c r="C49" s="62">
        <v>45</v>
      </c>
      <c r="D49" s="62">
        <v>23</v>
      </c>
      <c r="E49" s="63">
        <v>24</v>
      </c>
      <c r="F49" s="72"/>
      <c r="G49" s="71"/>
      <c r="H49" s="63">
        <v>46</v>
      </c>
    </row>
    <row r="50" spans="1:8">
      <c r="A50" s="61" t="s">
        <v>104</v>
      </c>
      <c r="B50" s="61" t="s">
        <v>194</v>
      </c>
      <c r="C50" s="62">
        <v>45</v>
      </c>
      <c r="D50" s="62">
        <v>30</v>
      </c>
      <c r="E50" s="63">
        <v>25</v>
      </c>
      <c r="F50" s="72"/>
      <c r="G50" s="71"/>
      <c r="H50" s="63">
        <v>47</v>
      </c>
    </row>
    <row r="51" spans="1:8">
      <c r="A51" s="61" t="s">
        <v>181</v>
      </c>
      <c r="B51" s="61" t="s">
        <v>194</v>
      </c>
      <c r="C51" s="62">
        <v>45</v>
      </c>
      <c r="D51" s="62">
        <v>37</v>
      </c>
      <c r="E51" s="63">
        <v>26</v>
      </c>
      <c r="F51" s="72"/>
      <c r="G51" s="72" t="s">
        <v>182</v>
      </c>
      <c r="H51" s="63">
        <v>48</v>
      </c>
    </row>
    <row r="52" spans="1:8" s="183" customFormat="1" ht="24">
      <c r="A52" s="98" t="s">
        <v>330</v>
      </c>
      <c r="B52" s="98" t="s">
        <v>194</v>
      </c>
      <c r="C52" s="242">
        <v>45</v>
      </c>
      <c r="D52" s="242">
        <v>7</v>
      </c>
      <c r="E52" s="243">
        <v>36</v>
      </c>
      <c r="F52" s="98"/>
      <c r="G52" s="244" t="s">
        <v>348</v>
      </c>
      <c r="H52" s="243">
        <v>52</v>
      </c>
    </row>
    <row r="53" spans="1:8">
      <c r="A53" s="18"/>
      <c r="B53" s="18"/>
      <c r="F53" s="21"/>
    </row>
    <row r="54" spans="1:8">
      <c r="A54" s="82" t="s">
        <v>191</v>
      </c>
      <c r="B54" s="18"/>
      <c r="F54" s="21"/>
    </row>
    <row r="55" spans="1:8">
      <c r="A55" s="80" t="s">
        <v>192</v>
      </c>
    </row>
    <row r="56" spans="1:8">
      <c r="A56" s="81" t="s">
        <v>193</v>
      </c>
      <c r="B56" s="18"/>
      <c r="F56" s="18"/>
    </row>
    <row r="57" spans="1:8">
      <c r="A57" s="18" t="s">
        <v>221</v>
      </c>
      <c r="B57" s="18"/>
      <c r="F57" s="18"/>
    </row>
    <row r="58" spans="1:8">
      <c r="A58" s="18"/>
      <c r="B58" s="18"/>
      <c r="F58" s="18"/>
    </row>
    <row r="59" spans="1:8">
      <c r="A59" s="18"/>
      <c r="B59" s="18"/>
      <c r="F59" s="18"/>
    </row>
    <row r="60" spans="1:8">
      <c r="A60" s="18"/>
      <c r="B60" s="18"/>
      <c r="F60" s="18"/>
    </row>
    <row r="61" spans="1:8">
      <c r="A61" s="18"/>
      <c r="B61" s="18"/>
      <c r="F61" s="21"/>
    </row>
    <row r="62" spans="1:8">
      <c r="A62" s="18"/>
      <c r="B62" s="18"/>
      <c r="F62" s="21"/>
    </row>
    <row r="63" spans="1:8">
      <c r="A63" s="18"/>
      <c r="B63" s="18"/>
      <c r="F63" s="18"/>
    </row>
    <row r="64" spans="1:8">
      <c r="A64" s="18"/>
      <c r="B64" s="18"/>
      <c r="F64" s="18"/>
    </row>
    <row r="65" spans="1:6">
      <c r="A65" s="18"/>
      <c r="B65" s="18"/>
      <c r="F65" s="18"/>
    </row>
    <row r="66" spans="1:6">
      <c r="A66" s="18"/>
      <c r="B66" s="18"/>
      <c r="F66" s="18"/>
    </row>
    <row r="67" spans="1:6">
      <c r="A67" s="18"/>
      <c r="B67" s="18"/>
      <c r="F67" s="18"/>
    </row>
    <row r="68" spans="1:6">
      <c r="A68" s="18"/>
      <c r="B68" s="18"/>
      <c r="F68" s="18"/>
    </row>
    <row r="69" spans="1:6">
      <c r="A69" s="18"/>
      <c r="B69" s="18"/>
      <c r="F69" s="18"/>
    </row>
    <row r="70" spans="1:6">
      <c r="A70" s="18"/>
      <c r="B70" s="18"/>
      <c r="F70" s="18"/>
    </row>
    <row r="71" spans="1:6">
      <c r="A71" s="18"/>
      <c r="B71" s="18"/>
      <c r="F71" s="18"/>
    </row>
    <row r="72" spans="1:6">
      <c r="A72" s="18"/>
      <c r="B72" s="18"/>
      <c r="F72" s="18"/>
    </row>
    <row r="73" spans="1:6">
      <c r="A73" s="18"/>
      <c r="B73" s="18"/>
      <c r="F73" s="18"/>
    </row>
    <row r="74" spans="1:6">
      <c r="A74" s="18"/>
      <c r="B74" s="18"/>
      <c r="F74" s="18"/>
    </row>
    <row r="76" spans="1:6">
      <c r="A76" s="18"/>
      <c r="B76" s="18"/>
      <c r="F76" s="18"/>
    </row>
    <row r="77" spans="1:6">
      <c r="A77" s="18"/>
      <c r="B77" s="18"/>
      <c r="F77" s="18"/>
    </row>
    <row r="78" spans="1:6">
      <c r="B78" s="18"/>
      <c r="F78" s="18"/>
    </row>
    <row r="79" spans="1:6">
      <c r="B79" s="18"/>
      <c r="F79" s="18"/>
    </row>
    <row r="80" spans="1:6">
      <c r="A80" s="18"/>
      <c r="B80" s="18"/>
      <c r="F80" s="18"/>
    </row>
    <row r="81" spans="1:6">
      <c r="A81" s="18"/>
      <c r="B81" s="18"/>
      <c r="F81" s="18"/>
    </row>
    <row r="82" spans="1:6">
      <c r="A82" s="22"/>
      <c r="B82" s="18"/>
      <c r="F82" s="18"/>
    </row>
    <row r="83" spans="1:6">
      <c r="A83" s="18"/>
      <c r="B83" s="18"/>
      <c r="F83" s="18"/>
    </row>
    <row r="84" spans="1:6">
      <c r="A84" s="18"/>
      <c r="B84" s="18"/>
      <c r="F84" s="18"/>
    </row>
    <row r="85" spans="1:6">
      <c r="A85" s="18"/>
      <c r="B85" s="18"/>
      <c r="F85" s="18"/>
    </row>
    <row r="86" spans="1:6">
      <c r="A86" s="18"/>
      <c r="B86" s="18"/>
      <c r="F86" s="18"/>
    </row>
    <row r="87" spans="1:6">
      <c r="A87" s="18"/>
      <c r="B87" s="18"/>
      <c r="F87" s="18"/>
    </row>
    <row r="88" spans="1:6">
      <c r="A88" s="18"/>
      <c r="B88" s="18"/>
      <c r="F88" s="18"/>
    </row>
    <row r="90" spans="1:6">
      <c r="A90" s="18"/>
      <c r="B90" s="18"/>
      <c r="F90" s="18"/>
    </row>
    <row r="91" spans="1:6">
      <c r="A91" s="18"/>
      <c r="B91" s="18"/>
      <c r="F91" s="18"/>
    </row>
    <row r="92" spans="1:6">
      <c r="A92" s="18"/>
      <c r="B92" s="18"/>
      <c r="F92" s="18"/>
    </row>
    <row r="93" spans="1:6">
      <c r="A93" s="18"/>
      <c r="B93" s="18"/>
      <c r="F93" s="18"/>
    </row>
    <row r="94" spans="1:6">
      <c r="A94" s="18"/>
      <c r="B94" s="18"/>
      <c r="F94" s="18"/>
    </row>
    <row r="95" spans="1:6">
      <c r="A95" s="18"/>
      <c r="B95" s="18"/>
      <c r="F95" s="18"/>
    </row>
    <row r="96" spans="1:6">
      <c r="A96" s="18"/>
      <c r="B96" s="18"/>
      <c r="F96" s="18"/>
    </row>
    <row r="97" spans="1:6">
      <c r="A97" s="18"/>
      <c r="B97" s="18"/>
      <c r="F97" s="18"/>
    </row>
    <row r="98" spans="1:6">
      <c r="A98" s="18"/>
      <c r="B98" s="18"/>
      <c r="F98" s="18"/>
    </row>
    <row r="99" spans="1:6">
      <c r="A99" s="18"/>
      <c r="B99" s="18"/>
      <c r="F99" s="18"/>
    </row>
    <row r="100" spans="1:6">
      <c r="A100" s="18"/>
      <c r="B100" s="18"/>
      <c r="F100" s="18"/>
    </row>
    <row r="101" spans="1:6">
      <c r="A101" s="18"/>
      <c r="B101" s="18"/>
      <c r="F101" s="18"/>
    </row>
    <row r="102" spans="1:6">
      <c r="A102" s="18"/>
      <c r="B102" s="18"/>
      <c r="F102" s="18"/>
    </row>
    <row r="103" spans="1:6">
      <c r="A103" s="18"/>
      <c r="B103" s="18"/>
      <c r="F103" s="18"/>
    </row>
    <row r="104" spans="1:6">
      <c r="A104" s="18"/>
      <c r="B104" s="18"/>
      <c r="F104" s="18"/>
    </row>
    <row r="105" spans="1:6">
      <c r="A105" s="18"/>
      <c r="B105" s="18"/>
      <c r="F105" s="18"/>
    </row>
    <row r="106" spans="1:6">
      <c r="A106" s="18"/>
      <c r="B106" s="18"/>
      <c r="F106" s="18"/>
    </row>
    <row r="107" spans="1:6">
      <c r="A107" s="18"/>
      <c r="B107" s="18"/>
      <c r="F107" s="18"/>
    </row>
    <row r="108" spans="1:6">
      <c r="A108" s="18"/>
      <c r="B108" s="18"/>
      <c r="F108" s="18"/>
    </row>
    <row r="109" spans="1:6">
      <c r="A109" s="18"/>
      <c r="B109" s="18"/>
      <c r="F109" s="18"/>
    </row>
    <row r="110" spans="1:6">
      <c r="A110" s="18"/>
      <c r="B110" s="18"/>
      <c r="F110" s="18"/>
    </row>
    <row r="111" spans="1:6">
      <c r="A111" s="18"/>
      <c r="B111" s="18"/>
      <c r="F111" s="18"/>
    </row>
  </sheetData>
  <sheetProtection algorithmName="SHA-512" hashValue="9PWf0bAaNuxUO1fWCVYu97x+wwoP5d1FnAUoOYrkPXadPu9AMx1Tor1sl5ogyBBNIzBHrt5DJo7G3WJAzPuzPw==" saltValue="RCgxbAAl3vrE27gH7wgxhQ==" spinCount="100000" sheet="1" objects="1" scenarios="1"/>
  <phoneticPr fontId="9"/>
  <pageMargins left="0.7" right="0.7" top="0.75" bottom="0.75" header="0.3" footer="0.3"/>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5"/>
  <sheetViews>
    <sheetView view="pageBreakPreview" zoomScale="150" zoomScaleNormal="150" zoomScaleSheetLayoutView="150" workbookViewId="0"/>
  </sheetViews>
  <sheetFormatPr defaultRowHeight="13.5"/>
  <cols>
    <col min="1" max="1" width="4.625" customWidth="1"/>
    <col min="2" max="4" width="3.875" customWidth="1"/>
    <col min="5" max="5" width="7.625" customWidth="1"/>
    <col min="6" max="12" width="5.625" customWidth="1"/>
    <col min="13" max="13" width="4.625" customWidth="1"/>
    <col min="15" max="16" width="4.625" customWidth="1"/>
  </cols>
  <sheetData>
    <row r="1" spans="1:16">
      <c r="A1" s="83"/>
      <c r="B1" s="83"/>
      <c r="C1" s="83"/>
      <c r="D1" s="83"/>
      <c r="E1" s="83"/>
      <c r="F1" s="83"/>
      <c r="G1" s="83"/>
      <c r="H1" s="83"/>
      <c r="I1" s="83"/>
      <c r="J1" s="83"/>
      <c r="K1" s="83"/>
      <c r="L1" s="83"/>
      <c r="M1" s="83"/>
      <c r="N1" s="83"/>
      <c r="O1" s="83"/>
      <c r="P1" s="83"/>
    </row>
    <row r="2" spans="1:16" ht="14.25">
      <c r="A2" s="83"/>
      <c r="B2" s="83"/>
      <c r="C2" s="83"/>
      <c r="D2" s="83"/>
      <c r="E2" s="83"/>
      <c r="F2" s="83"/>
      <c r="G2" s="83"/>
      <c r="H2" s="83"/>
      <c r="I2" s="83"/>
      <c r="J2" s="83"/>
      <c r="K2" s="83"/>
      <c r="L2" s="83"/>
      <c r="M2" s="83"/>
      <c r="N2" s="185"/>
      <c r="O2" s="148"/>
      <c r="P2" s="186" t="s">
        <v>335</v>
      </c>
    </row>
    <row r="3" spans="1:16" ht="17.25">
      <c r="A3" s="151"/>
      <c r="B3" s="536"/>
      <c r="C3" s="537"/>
      <c r="D3" s="537"/>
      <c r="E3" s="538"/>
      <c r="F3" s="538"/>
      <c r="G3" s="538"/>
      <c r="H3" s="538"/>
      <c r="I3" s="538"/>
      <c r="J3" s="538"/>
      <c r="K3" s="538"/>
      <c r="L3" s="538"/>
      <c r="M3" s="538"/>
      <c r="N3" s="538"/>
      <c r="O3" s="538"/>
      <c r="P3" s="539"/>
    </row>
    <row r="4" spans="1:16" ht="18.75">
      <c r="B4" s="540" t="s">
        <v>311</v>
      </c>
      <c r="C4" s="541"/>
      <c r="D4" s="541"/>
      <c r="E4" s="541"/>
      <c r="F4" s="541"/>
      <c r="G4" s="541"/>
      <c r="H4" s="541"/>
      <c r="I4" s="541"/>
      <c r="J4" s="541"/>
      <c r="K4" s="541"/>
      <c r="L4" s="541"/>
      <c r="M4" s="541"/>
      <c r="N4" s="541"/>
      <c r="O4" s="541"/>
      <c r="P4" s="542"/>
    </row>
    <row r="5" spans="1:16">
      <c r="A5" s="83"/>
      <c r="B5" s="83"/>
      <c r="C5" s="83"/>
      <c r="D5" s="83"/>
      <c r="E5" s="83"/>
      <c r="F5" s="83"/>
      <c r="G5" s="83"/>
      <c r="H5" s="83"/>
      <c r="I5" s="83"/>
      <c r="J5" s="83"/>
      <c r="K5" s="83"/>
      <c r="L5" s="83"/>
      <c r="M5" s="83"/>
      <c r="N5" s="83"/>
      <c r="O5" s="83"/>
      <c r="P5" s="83"/>
    </row>
    <row r="6" spans="1:16" ht="14.25">
      <c r="A6" s="151"/>
      <c r="B6" s="543" t="s">
        <v>281</v>
      </c>
      <c r="C6" s="544"/>
      <c r="D6" s="544"/>
      <c r="E6" s="544"/>
      <c r="F6" s="544"/>
      <c r="G6" s="544"/>
      <c r="H6" s="544"/>
      <c r="I6" s="544"/>
      <c r="J6" s="544"/>
      <c r="K6" s="544"/>
      <c r="L6" s="544"/>
      <c r="M6" s="544"/>
      <c r="N6" s="544"/>
      <c r="O6" s="544"/>
      <c r="P6" s="545"/>
    </row>
    <row r="7" spans="1:16">
      <c r="A7" s="151"/>
      <c r="B7" s="546" t="s">
        <v>280</v>
      </c>
      <c r="C7" s="547"/>
      <c r="D7" s="547"/>
      <c r="E7" s="548"/>
      <c r="F7" s="548"/>
      <c r="G7" s="548"/>
      <c r="H7" s="548"/>
      <c r="I7" s="548"/>
      <c r="J7" s="548"/>
      <c r="K7" s="548"/>
      <c r="L7" s="548"/>
      <c r="M7" s="548"/>
      <c r="N7" s="548"/>
      <c r="O7" s="548"/>
      <c r="P7" s="549"/>
    </row>
    <row r="8" spans="1:16" ht="15" customHeight="1">
      <c r="A8" s="150"/>
      <c r="B8" s="150"/>
      <c r="C8" s="150"/>
      <c r="D8" s="150"/>
      <c r="E8" s="550" t="s">
        <v>283</v>
      </c>
      <c r="F8" s="551"/>
      <c r="G8" s="551"/>
      <c r="H8" s="552"/>
      <c r="I8" s="153"/>
      <c r="J8" s="158"/>
      <c r="K8" s="188"/>
      <c r="L8" s="153"/>
      <c r="M8" s="153"/>
      <c r="N8" s="154"/>
      <c r="O8" s="151"/>
      <c r="P8" s="151"/>
    </row>
    <row r="9" spans="1:16" ht="15" customHeight="1">
      <c r="A9" s="150"/>
      <c r="B9" s="150"/>
      <c r="C9" s="150"/>
      <c r="D9" s="150"/>
      <c r="E9" s="553"/>
      <c r="F9" s="554"/>
      <c r="G9" s="554"/>
      <c r="H9" s="555"/>
      <c r="I9" s="187"/>
      <c r="J9" s="170"/>
      <c r="K9" s="155" t="s">
        <v>337</v>
      </c>
      <c r="L9" s="83"/>
      <c r="M9" s="83"/>
      <c r="N9" s="156"/>
      <c r="O9" s="151"/>
      <c r="P9" s="151"/>
    </row>
    <row r="10" spans="1:16" ht="15" customHeight="1">
      <c r="A10" s="150"/>
      <c r="B10" s="150"/>
      <c r="C10" s="150"/>
      <c r="D10" s="150"/>
      <c r="E10" s="556"/>
      <c r="F10" s="557"/>
      <c r="G10" s="557"/>
      <c r="H10" s="502"/>
      <c r="I10" s="83"/>
      <c r="J10" s="150"/>
      <c r="K10" s="155" t="s">
        <v>282</v>
      </c>
      <c r="L10" s="83"/>
      <c r="M10" s="83"/>
      <c r="N10" s="156"/>
      <c r="O10" s="151"/>
      <c r="P10" s="151"/>
    </row>
    <row r="11" spans="1:16" ht="12" customHeight="1">
      <c r="A11" s="150"/>
      <c r="B11" s="150"/>
      <c r="C11" s="150"/>
      <c r="D11" s="150"/>
      <c r="E11" s="520" t="s">
        <v>422</v>
      </c>
      <c r="F11" s="521"/>
      <c r="G11" s="521"/>
      <c r="H11" s="522"/>
      <c r="I11" s="83"/>
      <c r="J11" s="150"/>
      <c r="K11" s="189"/>
      <c r="L11" s="83"/>
      <c r="M11" s="83"/>
      <c r="N11" s="156"/>
      <c r="O11" s="151"/>
      <c r="P11" s="151"/>
    </row>
    <row r="12" spans="1:16" ht="12" customHeight="1">
      <c r="A12" s="150"/>
      <c r="B12" s="150"/>
      <c r="C12" s="150"/>
      <c r="D12" s="150"/>
      <c r="E12" s="523"/>
      <c r="F12" s="524"/>
      <c r="G12" s="524"/>
      <c r="H12" s="525"/>
      <c r="I12" s="83"/>
      <c r="J12" s="150"/>
      <c r="K12" s="189"/>
      <c r="L12" s="83"/>
      <c r="M12" s="83"/>
      <c r="N12" s="156"/>
      <c r="O12" s="151"/>
      <c r="P12" s="151"/>
    </row>
    <row r="13" spans="1:16" ht="12" customHeight="1">
      <c r="A13" s="150"/>
      <c r="B13" s="150"/>
      <c r="C13" s="150"/>
      <c r="D13" s="150"/>
      <c r="E13" s="526"/>
      <c r="F13" s="527"/>
      <c r="G13" s="527"/>
      <c r="H13" s="528"/>
      <c r="I13" s="83"/>
      <c r="J13" s="150"/>
      <c r="K13" s="189"/>
      <c r="L13" s="83"/>
      <c r="M13" s="83"/>
      <c r="N13" s="156"/>
      <c r="O13" s="151"/>
      <c r="P13" s="151"/>
    </row>
    <row r="14" spans="1:16" s="164" customFormat="1" ht="20.100000000000001" customHeight="1">
      <c r="A14" s="160"/>
      <c r="B14" s="160"/>
      <c r="C14" s="160"/>
      <c r="D14" s="160"/>
      <c r="E14" s="533" t="s">
        <v>336</v>
      </c>
      <c r="F14" s="534"/>
      <c r="G14" s="534"/>
      <c r="H14" s="534"/>
      <c r="I14" s="535"/>
      <c r="J14" s="535"/>
      <c r="K14" s="190"/>
      <c r="L14" s="161"/>
      <c r="M14" s="161"/>
      <c r="N14" s="162"/>
      <c r="O14" s="163"/>
      <c r="P14" s="163"/>
    </row>
    <row r="15" spans="1:16" ht="6" customHeight="1">
      <c r="A15" s="83"/>
      <c r="B15" s="157"/>
      <c r="C15" s="166"/>
      <c r="D15" s="166"/>
      <c r="E15" s="165"/>
      <c r="F15" s="165"/>
      <c r="G15" s="166"/>
      <c r="H15" s="166"/>
      <c r="I15" s="166"/>
      <c r="J15" s="166"/>
      <c r="K15" s="166"/>
      <c r="L15" s="166"/>
      <c r="M15" s="166"/>
      <c r="N15" s="166"/>
      <c r="O15" s="157"/>
      <c r="P15" s="83"/>
    </row>
    <row r="16" spans="1:16" ht="6" customHeight="1">
      <c r="A16" s="152"/>
      <c r="B16" s="152"/>
      <c r="C16" s="152"/>
      <c r="D16" s="152"/>
      <c r="E16" s="159"/>
      <c r="F16" s="159"/>
      <c r="G16" s="152"/>
      <c r="H16" s="152"/>
      <c r="I16" s="152"/>
      <c r="J16" s="152"/>
      <c r="K16" s="152"/>
      <c r="L16" s="152"/>
      <c r="M16" s="152"/>
      <c r="N16" s="152"/>
      <c r="O16" s="152"/>
      <c r="P16" s="83"/>
    </row>
    <row r="17" spans="1:16" s="149" customFormat="1" ht="12">
      <c r="A17" s="168"/>
      <c r="B17" s="169" t="s">
        <v>284</v>
      </c>
      <c r="C17" s="169"/>
      <c r="D17" s="169"/>
      <c r="E17" s="169"/>
      <c r="F17" s="169"/>
      <c r="G17" s="169"/>
      <c r="H17" s="169"/>
      <c r="I17" s="169"/>
      <c r="J17" s="169"/>
      <c r="K17" s="169"/>
      <c r="L17" s="169"/>
      <c r="M17" s="168"/>
      <c r="N17" s="168"/>
      <c r="O17" s="168"/>
      <c r="P17" s="168"/>
    </row>
    <row r="18" spans="1:16" s="149" customFormat="1" ht="12">
      <c r="A18" s="168"/>
      <c r="B18" s="169"/>
      <c r="C18" s="169" t="s">
        <v>285</v>
      </c>
      <c r="D18" s="169"/>
      <c r="E18" s="169"/>
      <c r="F18" s="169"/>
      <c r="G18" s="169" t="s">
        <v>286</v>
      </c>
      <c r="H18" s="169"/>
      <c r="I18" s="169"/>
      <c r="J18" s="169"/>
      <c r="K18" s="169"/>
      <c r="L18" s="169"/>
      <c r="M18" s="168"/>
      <c r="N18" s="168"/>
      <c r="O18" s="168"/>
      <c r="P18" s="168"/>
    </row>
    <row r="19" spans="1:16" s="149" customFormat="1" ht="12">
      <c r="A19" s="168"/>
      <c r="B19" s="169"/>
      <c r="C19" s="169" t="s">
        <v>287</v>
      </c>
      <c r="D19" s="169"/>
      <c r="E19" s="169"/>
      <c r="F19" s="169"/>
      <c r="G19" s="169" t="s">
        <v>288</v>
      </c>
      <c r="H19" s="169"/>
      <c r="I19" s="169"/>
      <c r="J19" s="169"/>
      <c r="K19" s="169"/>
      <c r="L19" s="169"/>
      <c r="M19" s="168"/>
      <c r="N19" s="168"/>
      <c r="O19" s="168"/>
      <c r="P19" s="168"/>
    </row>
    <row r="20" spans="1:16" s="149" customFormat="1" ht="12">
      <c r="A20" s="168"/>
      <c r="B20" s="169"/>
      <c r="C20" s="169" t="s">
        <v>289</v>
      </c>
      <c r="D20" s="169"/>
      <c r="E20" s="169"/>
      <c r="F20" s="169"/>
      <c r="G20" s="169" t="s">
        <v>290</v>
      </c>
      <c r="H20" s="169"/>
      <c r="I20" s="169"/>
      <c r="J20" s="169"/>
      <c r="K20" s="169"/>
      <c r="L20" s="169"/>
      <c r="M20" s="168"/>
      <c r="N20" s="168"/>
      <c r="O20" s="168"/>
      <c r="P20" s="168"/>
    </row>
    <row r="21" spans="1:16" s="149" customFormat="1" ht="12">
      <c r="A21" s="168"/>
      <c r="B21" s="169"/>
      <c r="C21" s="169" t="s">
        <v>291</v>
      </c>
      <c r="D21" s="169"/>
      <c r="E21" s="169"/>
      <c r="F21" s="169"/>
      <c r="G21" s="169" t="s">
        <v>292</v>
      </c>
      <c r="H21" s="169"/>
      <c r="I21" s="169"/>
      <c r="J21" s="169"/>
      <c r="K21" s="169"/>
      <c r="L21" s="169"/>
      <c r="M21" s="168"/>
      <c r="N21" s="168"/>
      <c r="O21" s="168"/>
      <c r="P21" s="168"/>
    </row>
    <row r="22" spans="1:16" s="149" customFormat="1" ht="12">
      <c r="A22" s="168"/>
      <c r="B22" s="169"/>
      <c r="C22" s="169" t="s">
        <v>293</v>
      </c>
      <c r="D22" s="169"/>
      <c r="E22" s="169"/>
      <c r="F22" s="169"/>
      <c r="G22" s="169" t="s">
        <v>294</v>
      </c>
      <c r="H22" s="169"/>
      <c r="I22" s="169"/>
      <c r="J22" s="169"/>
      <c r="K22" s="169"/>
      <c r="L22" s="169"/>
      <c r="M22" s="168"/>
      <c r="N22" s="168"/>
      <c r="O22" s="168"/>
      <c r="P22" s="168"/>
    </row>
    <row r="23" spans="1:16" s="149" customFormat="1" ht="12">
      <c r="A23" s="168"/>
      <c r="B23" s="169"/>
      <c r="C23" s="172" t="s">
        <v>347</v>
      </c>
      <c r="D23" s="169"/>
      <c r="E23" s="169"/>
      <c r="F23" s="169"/>
      <c r="G23" s="169" t="s">
        <v>295</v>
      </c>
      <c r="H23" s="169"/>
      <c r="I23" s="169"/>
      <c r="J23" s="169"/>
      <c r="K23" s="169"/>
      <c r="L23" s="169"/>
      <c r="M23" s="168"/>
      <c r="N23" s="168"/>
      <c r="O23" s="168"/>
      <c r="P23" s="168"/>
    </row>
    <row r="24" spans="1:16" s="149" customFormat="1" ht="12">
      <c r="A24" s="168"/>
      <c r="B24" s="169"/>
      <c r="C24" s="169" t="s">
        <v>296</v>
      </c>
      <c r="D24" s="169"/>
      <c r="E24" s="169"/>
      <c r="F24" s="169"/>
      <c r="G24" s="169" t="s">
        <v>297</v>
      </c>
      <c r="H24" s="169"/>
      <c r="I24" s="169"/>
      <c r="J24" s="169"/>
      <c r="K24" s="169"/>
      <c r="L24" s="169"/>
      <c r="M24" s="168"/>
      <c r="N24" s="168"/>
      <c r="O24" s="168"/>
      <c r="P24" s="168"/>
    </row>
    <row r="25" spans="1:16" s="149" customFormat="1" ht="12">
      <c r="A25" s="168"/>
      <c r="B25" s="169"/>
      <c r="C25" s="169" t="s">
        <v>298</v>
      </c>
      <c r="D25" s="169"/>
      <c r="E25" s="169"/>
      <c r="F25" s="169"/>
      <c r="G25" s="169" t="s">
        <v>299</v>
      </c>
      <c r="H25" s="169"/>
      <c r="I25" s="169"/>
      <c r="J25" s="169"/>
      <c r="K25" s="169"/>
      <c r="L25" s="169"/>
      <c r="M25" s="168"/>
      <c r="N25" s="168"/>
      <c r="O25" s="168"/>
      <c r="P25" s="168"/>
    </row>
    <row r="26" spans="1:16" s="149" customFormat="1" ht="12">
      <c r="A26" s="168"/>
      <c r="B26" s="169"/>
      <c r="C26" s="169" t="s">
        <v>300</v>
      </c>
      <c r="D26" s="169"/>
      <c r="E26" s="169"/>
      <c r="F26" s="169"/>
      <c r="G26" s="169" t="s">
        <v>301</v>
      </c>
      <c r="H26" s="169"/>
      <c r="I26" s="169"/>
      <c r="J26" s="169"/>
      <c r="K26" s="169"/>
      <c r="L26" s="169"/>
      <c r="M26" s="168"/>
      <c r="N26" s="168"/>
      <c r="O26" s="168"/>
      <c r="P26" s="168"/>
    </row>
    <row r="27" spans="1:16" s="149" customFormat="1" ht="12">
      <c r="A27" s="168"/>
      <c r="B27" s="169"/>
      <c r="C27" s="169" t="s">
        <v>302</v>
      </c>
      <c r="D27" s="169"/>
      <c r="E27" s="169"/>
      <c r="F27" s="169"/>
      <c r="G27" s="169" t="s">
        <v>303</v>
      </c>
      <c r="H27" s="169"/>
      <c r="I27" s="169"/>
      <c r="J27" s="169"/>
      <c r="K27" s="169"/>
      <c r="L27" s="169"/>
      <c r="M27" s="168"/>
      <c r="N27" s="168"/>
      <c r="O27" s="168"/>
      <c r="P27" s="168"/>
    </row>
    <row r="28" spans="1:16">
      <c r="A28" s="83"/>
      <c r="B28" s="83"/>
      <c r="C28" s="83"/>
      <c r="D28" s="157"/>
      <c r="E28" s="157"/>
      <c r="F28" s="157"/>
      <c r="G28" s="157"/>
      <c r="H28" s="157"/>
      <c r="I28" s="157"/>
      <c r="J28" s="157"/>
      <c r="K28" s="157"/>
      <c r="L28" s="157"/>
      <c r="M28" s="83"/>
      <c r="N28" s="83"/>
      <c r="O28" s="83"/>
      <c r="P28" s="83"/>
    </row>
    <row r="29" spans="1:16" ht="30" customHeight="1">
      <c r="A29" s="83"/>
      <c r="B29" s="83"/>
      <c r="C29" s="83"/>
      <c r="D29" s="529" t="s">
        <v>307</v>
      </c>
      <c r="E29" s="530"/>
      <c r="F29" s="519" t="s">
        <v>308</v>
      </c>
      <c r="G29" s="531"/>
      <c r="H29" s="532" t="s">
        <v>304</v>
      </c>
      <c r="I29" s="532"/>
      <c r="J29" s="532"/>
      <c r="K29" s="519" t="s">
        <v>309</v>
      </c>
      <c r="L29" s="516"/>
      <c r="M29" s="152"/>
      <c r="N29" s="83"/>
      <c r="O29" s="83"/>
      <c r="P29" s="150"/>
    </row>
    <row r="30" spans="1:16" ht="30" customHeight="1">
      <c r="A30" s="83"/>
      <c r="B30" s="83"/>
      <c r="C30" s="83"/>
      <c r="D30" s="518" t="s">
        <v>310</v>
      </c>
      <c r="E30" s="514"/>
      <c r="F30" s="515" t="s">
        <v>305</v>
      </c>
      <c r="G30" s="517"/>
      <c r="H30" s="514" t="s">
        <v>306</v>
      </c>
      <c r="I30" s="514"/>
      <c r="J30" s="514"/>
      <c r="K30" s="515">
        <v>1980</v>
      </c>
      <c r="L30" s="516"/>
      <c r="M30" s="83"/>
      <c r="N30" s="83"/>
      <c r="O30" s="83"/>
    </row>
    <row r="31" spans="1:16">
      <c r="A31" s="83"/>
      <c r="B31" s="83"/>
      <c r="C31" s="83"/>
      <c r="D31" s="152"/>
      <c r="E31" s="152"/>
      <c r="F31" s="152"/>
      <c r="G31" s="152"/>
      <c r="H31" s="152"/>
      <c r="I31" s="152"/>
      <c r="J31" s="152"/>
      <c r="K31" s="152"/>
      <c r="L31" s="152"/>
      <c r="M31" s="152"/>
      <c r="N31" s="83"/>
      <c r="O31" s="83"/>
      <c r="P31" s="83"/>
    </row>
    <row r="32" spans="1:16" ht="15">
      <c r="A32" s="83"/>
      <c r="B32" s="169" t="s">
        <v>312</v>
      </c>
      <c r="C32" s="167"/>
      <c r="D32" s="167"/>
      <c r="E32" s="83"/>
      <c r="F32" s="83"/>
      <c r="G32" s="83"/>
      <c r="H32" s="83"/>
      <c r="I32" s="83"/>
      <c r="J32" s="83"/>
      <c r="K32" s="83"/>
      <c r="L32" s="83"/>
      <c r="M32" s="83"/>
      <c r="N32" s="83"/>
      <c r="O32" s="83"/>
      <c r="P32" s="83"/>
    </row>
    <row r="33" spans="1:16" ht="15">
      <c r="A33" s="83"/>
      <c r="B33" s="167"/>
      <c r="C33" s="171" t="s">
        <v>313</v>
      </c>
      <c r="D33" s="167"/>
      <c r="E33" s="83"/>
      <c r="F33" s="83"/>
      <c r="G33" s="83"/>
      <c r="H33" s="83"/>
      <c r="I33" s="83"/>
      <c r="J33" s="83"/>
      <c r="K33" s="83"/>
      <c r="L33" s="83"/>
      <c r="M33" s="83"/>
      <c r="N33" s="83"/>
      <c r="O33" s="83"/>
      <c r="P33" s="83"/>
    </row>
    <row r="34" spans="1:16" ht="15">
      <c r="A34" s="83"/>
      <c r="B34" s="167"/>
      <c r="C34" s="171" t="s">
        <v>314</v>
      </c>
      <c r="D34" s="167"/>
      <c r="E34" s="83"/>
      <c r="F34" s="83"/>
      <c r="G34" s="83"/>
      <c r="H34" s="83"/>
      <c r="I34" s="83"/>
      <c r="J34" s="83"/>
      <c r="K34" s="83"/>
      <c r="L34" s="83"/>
      <c r="M34" s="83"/>
      <c r="N34" s="83"/>
      <c r="O34" s="83"/>
      <c r="P34" s="83"/>
    </row>
    <row r="35" spans="1:16">
      <c r="A35" s="83"/>
      <c r="B35" s="83"/>
      <c r="C35" s="83"/>
      <c r="D35" s="83"/>
      <c r="E35" s="83"/>
      <c r="F35" s="83"/>
      <c r="G35" s="83"/>
      <c r="H35" s="83"/>
      <c r="I35" s="83"/>
      <c r="J35" s="83"/>
      <c r="K35" s="83"/>
      <c r="L35" s="83"/>
      <c r="M35" s="83"/>
      <c r="N35" s="83"/>
      <c r="O35" s="83"/>
      <c r="P35" s="83"/>
    </row>
    <row r="36" spans="1:16">
      <c r="A36" s="83"/>
      <c r="B36" s="172" t="s">
        <v>315</v>
      </c>
      <c r="C36" s="157"/>
      <c r="D36" s="157"/>
      <c r="E36" s="157"/>
      <c r="F36" s="157"/>
      <c r="G36" s="157"/>
      <c r="H36" s="157"/>
      <c r="I36" s="157"/>
      <c r="J36" s="157"/>
      <c r="K36" s="157"/>
      <c r="L36" s="157"/>
      <c r="M36" s="157"/>
      <c r="N36" s="157"/>
      <c r="O36" s="83"/>
      <c r="P36" s="83"/>
    </row>
    <row r="37" spans="1:16">
      <c r="A37" s="83"/>
      <c r="B37" s="83"/>
      <c r="C37" s="503" t="s">
        <v>317</v>
      </c>
      <c r="D37" s="504"/>
      <c r="E37" s="505"/>
      <c r="F37" s="509" t="s">
        <v>319</v>
      </c>
      <c r="G37" s="504"/>
      <c r="H37" s="505"/>
      <c r="I37" s="509" t="s">
        <v>320</v>
      </c>
      <c r="J37" s="504"/>
      <c r="K37" s="505"/>
      <c r="L37" s="509" t="s">
        <v>321</v>
      </c>
      <c r="M37" s="504"/>
      <c r="N37" s="511"/>
      <c r="O37" s="83"/>
      <c r="P37" s="83"/>
    </row>
    <row r="38" spans="1:16">
      <c r="A38" s="83"/>
      <c r="B38" s="83"/>
      <c r="C38" s="506"/>
      <c r="D38" s="507"/>
      <c r="E38" s="508"/>
      <c r="F38" s="510"/>
      <c r="G38" s="507"/>
      <c r="H38" s="508"/>
      <c r="I38" s="510"/>
      <c r="J38" s="507"/>
      <c r="K38" s="508"/>
      <c r="L38" s="510"/>
      <c r="M38" s="507"/>
      <c r="N38" s="512"/>
      <c r="O38" s="83"/>
      <c r="P38" s="83"/>
    </row>
    <row r="39" spans="1:16">
      <c r="A39" s="83"/>
      <c r="B39" s="83"/>
      <c r="C39" s="503" t="s">
        <v>318</v>
      </c>
      <c r="D39" s="504"/>
      <c r="E39" s="505"/>
      <c r="F39" s="513" t="s">
        <v>316</v>
      </c>
      <c r="G39" s="504"/>
      <c r="H39" s="505"/>
      <c r="I39" s="513">
        <v>0.5</v>
      </c>
      <c r="J39" s="504"/>
      <c r="K39" s="505"/>
      <c r="L39" s="513">
        <v>0.13</v>
      </c>
      <c r="M39" s="504"/>
      <c r="N39" s="511"/>
      <c r="O39" s="83"/>
      <c r="P39" s="83"/>
    </row>
    <row r="40" spans="1:16">
      <c r="A40" s="83"/>
      <c r="B40" s="83"/>
      <c r="C40" s="506"/>
      <c r="D40" s="507"/>
      <c r="E40" s="508"/>
      <c r="F40" s="510"/>
      <c r="G40" s="507"/>
      <c r="H40" s="508"/>
      <c r="I40" s="510"/>
      <c r="J40" s="507"/>
      <c r="K40" s="508"/>
      <c r="L40" s="510"/>
      <c r="M40" s="507"/>
      <c r="N40" s="512"/>
      <c r="O40" s="83"/>
      <c r="P40" s="83"/>
    </row>
    <row r="41" spans="1:16" ht="15">
      <c r="A41" s="83"/>
      <c r="B41" s="83"/>
      <c r="C41" s="174" t="s">
        <v>324</v>
      </c>
      <c r="D41" s="173"/>
      <c r="E41" s="173"/>
      <c r="F41" s="173"/>
      <c r="G41" s="173"/>
      <c r="H41" s="173"/>
      <c r="I41" s="173"/>
      <c r="J41" s="173"/>
      <c r="K41" s="173"/>
      <c r="L41" s="173"/>
      <c r="M41" s="173"/>
      <c r="N41" s="173"/>
      <c r="O41" s="83"/>
      <c r="P41" s="83"/>
    </row>
    <row r="42" spans="1:16">
      <c r="A42" s="83"/>
      <c r="B42" s="83"/>
      <c r="C42" s="152"/>
      <c r="D42" s="494" t="s">
        <v>322</v>
      </c>
      <c r="E42" s="495"/>
      <c r="F42" s="495"/>
      <c r="G42" s="495"/>
      <c r="H42" s="495"/>
      <c r="I42" s="495"/>
      <c r="J42" s="495"/>
      <c r="K42" s="495"/>
      <c r="L42" s="495"/>
      <c r="M42" s="495"/>
      <c r="N42" s="496"/>
      <c r="O42" s="83"/>
      <c r="P42" s="83"/>
    </row>
    <row r="43" spans="1:16">
      <c r="A43" s="83"/>
      <c r="B43" s="83"/>
      <c r="C43" s="152"/>
      <c r="D43" s="497" t="s">
        <v>323</v>
      </c>
      <c r="E43" s="498"/>
      <c r="F43" s="498"/>
      <c r="G43" s="498"/>
      <c r="H43" s="498"/>
      <c r="I43" s="498"/>
      <c r="J43" s="498"/>
      <c r="K43" s="498"/>
      <c r="L43" s="498"/>
      <c r="M43" s="498"/>
      <c r="N43" s="499"/>
      <c r="O43" s="83"/>
      <c r="P43" s="83"/>
    </row>
    <row r="44" spans="1:16">
      <c r="A44" s="83"/>
      <c r="B44" s="83"/>
      <c r="C44" s="152"/>
      <c r="D44" s="500"/>
      <c r="E44" s="501"/>
      <c r="F44" s="501"/>
      <c r="G44" s="501"/>
      <c r="H44" s="501"/>
      <c r="I44" s="501"/>
      <c r="J44" s="501"/>
      <c r="K44" s="501"/>
      <c r="L44" s="501"/>
      <c r="M44" s="501"/>
      <c r="N44" s="502"/>
      <c r="O44" s="83"/>
      <c r="P44" s="83"/>
    </row>
    <row r="45" spans="1:16">
      <c r="A45" s="83"/>
      <c r="B45" s="83"/>
      <c r="C45" s="83"/>
      <c r="D45" s="83"/>
      <c r="E45" s="83"/>
      <c r="F45" s="83"/>
      <c r="G45" s="83"/>
      <c r="H45" s="83"/>
      <c r="I45" s="83"/>
      <c r="J45" s="83"/>
      <c r="K45" s="83"/>
      <c r="L45" s="83"/>
      <c r="M45" s="83"/>
      <c r="N45" s="83"/>
      <c r="O45" s="83"/>
      <c r="P45" s="83"/>
    </row>
  </sheetData>
  <sheetProtection algorithmName="SHA-512" hashValue="1+5oZS44KMbdGdztR78brNWGXPI1U2j4b7oB5Fl/MrKHE0rgHXbEtpFhUD8FceXFd2locOR+Kr/99m1jy2b33A==" saltValue="4JHvZae7iEVkhUlKK526Qw==" spinCount="100000" sheet="1" objects="1" scenarios="1"/>
  <mergeCells count="25">
    <mergeCell ref="B3:P3"/>
    <mergeCell ref="B4:P4"/>
    <mergeCell ref="B6:P6"/>
    <mergeCell ref="B7:P7"/>
    <mergeCell ref="E8:H10"/>
    <mergeCell ref="E11:H13"/>
    <mergeCell ref="D29:E29"/>
    <mergeCell ref="F29:G29"/>
    <mergeCell ref="H29:J29"/>
    <mergeCell ref="E14:J14"/>
    <mergeCell ref="H30:J30"/>
    <mergeCell ref="K30:L30"/>
    <mergeCell ref="F30:G30"/>
    <mergeCell ref="D30:E30"/>
    <mergeCell ref="K29:L29"/>
    <mergeCell ref="D42:N42"/>
    <mergeCell ref="D43:N44"/>
    <mergeCell ref="C37:E38"/>
    <mergeCell ref="F37:H38"/>
    <mergeCell ref="I37:K38"/>
    <mergeCell ref="L37:N38"/>
    <mergeCell ref="C39:E40"/>
    <mergeCell ref="F39:H40"/>
    <mergeCell ref="I39:K40"/>
    <mergeCell ref="L39:N40"/>
  </mergeCells>
  <phoneticPr fontId="9"/>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66D85-530B-441E-BCD4-5425E5B18064}">
  <dimension ref="A1:Q80"/>
  <sheetViews>
    <sheetView showGridLines="0" zoomScale="90" zoomScaleNormal="90" workbookViewId="0">
      <pane ySplit="11" topLeftCell="A12" activePane="bottomLeft" state="frozen"/>
      <selection activeCell="F41" sqref="F41"/>
      <selection pane="bottomLeft"/>
    </sheetView>
  </sheetViews>
  <sheetFormatPr defaultColWidth="9" defaultRowHeight="13.5"/>
  <cols>
    <col min="1" max="1" width="3.625" style="109" customWidth="1"/>
    <col min="2" max="2" width="37" style="109" customWidth="1"/>
    <col min="3" max="3" width="7.625" style="109" customWidth="1"/>
    <col min="4" max="4" width="80.875" style="109" customWidth="1"/>
    <col min="5" max="5" width="7.625" style="109" customWidth="1"/>
    <col min="6" max="6" width="16.375" style="109" customWidth="1"/>
    <col min="7" max="7" width="7.625" style="109" customWidth="1"/>
    <col min="8" max="8" width="14.375" style="109" customWidth="1"/>
    <col min="9" max="9" width="7.625" style="109" customWidth="1"/>
    <col min="10" max="10" width="5.875" style="116" bestFit="1" customWidth="1"/>
    <col min="11" max="11" width="2.375" style="116" customWidth="1"/>
    <col min="12" max="12" width="10.25" style="116" customWidth="1"/>
    <col min="13" max="13" width="17.75" style="116" customWidth="1"/>
    <col min="14" max="14" width="14.5" style="116" customWidth="1"/>
    <col min="15" max="15" width="12.625" style="116" customWidth="1"/>
    <col min="16" max="16" width="38" style="109" hidden="1" customWidth="1"/>
    <col min="17" max="17" width="40.375" style="109" hidden="1" customWidth="1"/>
    <col min="18" max="19" width="9" style="109" customWidth="1"/>
    <col min="20" max="16384" width="9" style="109"/>
  </cols>
  <sheetData>
    <row r="1" spans="1:17">
      <c r="B1" s="222" t="s">
        <v>274</v>
      </c>
    </row>
    <row r="2" spans="1:17">
      <c r="B2" s="141" t="s">
        <v>277</v>
      </c>
    </row>
    <row r="3" spans="1:17">
      <c r="B3" s="141"/>
    </row>
    <row r="4" spans="1:17">
      <c r="B4" s="566" t="s">
        <v>358</v>
      </c>
      <c r="C4" s="567"/>
      <c r="D4" s="568"/>
    </row>
    <row r="5" spans="1:17">
      <c r="B5" s="569" t="s">
        <v>356</v>
      </c>
      <c r="C5" s="570"/>
      <c r="D5" s="571"/>
    </row>
    <row r="6" spans="1:17">
      <c r="B6" s="572" t="s">
        <v>357</v>
      </c>
      <c r="C6" s="573"/>
      <c r="D6" s="573"/>
    </row>
    <row r="7" spans="1:17">
      <c r="B7" s="572"/>
      <c r="C7" s="573"/>
      <c r="D7" s="573"/>
    </row>
    <row r="8" spans="1:17" ht="14.25" thickBot="1">
      <c r="B8" s="141"/>
    </row>
    <row r="9" spans="1:17" ht="14.25" thickBot="1">
      <c r="A9" s="139"/>
      <c r="B9" s="182" t="s">
        <v>273</v>
      </c>
      <c r="D9" s="223" t="s">
        <v>355</v>
      </c>
      <c r="I9" s="116"/>
      <c r="M9" s="109"/>
      <c r="N9" s="109"/>
      <c r="O9" s="109"/>
    </row>
    <row r="10" spans="1:17">
      <c r="A10" s="139"/>
    </row>
    <row r="11" spans="1:17" s="116" customFormat="1" ht="27">
      <c r="A11" s="125"/>
      <c r="B11" s="110" t="s">
        <v>251</v>
      </c>
      <c r="C11" s="111"/>
      <c r="D11" s="112" t="s">
        <v>252</v>
      </c>
      <c r="E11" s="111"/>
      <c r="F11" s="113" t="s">
        <v>253</v>
      </c>
      <c r="G11" s="111"/>
      <c r="H11" s="114" t="s">
        <v>254</v>
      </c>
      <c r="I11" s="115"/>
      <c r="J11" s="215" t="s">
        <v>354</v>
      </c>
      <c r="K11" s="108"/>
      <c r="L11" s="143" t="s">
        <v>275</v>
      </c>
      <c r="M11" s="144" t="s">
        <v>276</v>
      </c>
      <c r="N11" s="180" t="s">
        <v>327</v>
      </c>
      <c r="O11" s="180"/>
      <c r="P11" s="135" t="s">
        <v>266</v>
      </c>
      <c r="Q11" s="210" t="s">
        <v>351</v>
      </c>
    </row>
    <row r="12" spans="1:17" ht="14.25" customHeight="1" thickBot="1">
      <c r="A12" s="117"/>
      <c r="B12" s="117"/>
      <c r="C12" s="106"/>
      <c r="D12" s="117"/>
      <c r="E12" s="106"/>
      <c r="F12" s="117"/>
      <c r="G12" s="106"/>
      <c r="H12" s="107"/>
      <c r="I12" s="106"/>
      <c r="J12" s="108"/>
      <c r="K12" s="108"/>
      <c r="L12" s="108"/>
    </row>
    <row r="13" spans="1:17" ht="14.25" customHeight="1" thickBot="1">
      <c r="A13" s="124"/>
      <c r="B13" s="137" t="str">
        <f>IF(OR(B9="↓★試料容姿を選択して下さい。（必須）",B9="絶縁油"),"絶縁油","")</f>
        <v>絶縁油</v>
      </c>
      <c r="C13" s="138" t="str">
        <f>IF(B13="絶縁油","→→→","")</f>
        <v>→→→</v>
      </c>
      <c r="D13" s="194" t="str">
        <f>IF(B13="絶縁油","絶縁油中の微量PCBに関する簡易測定法マニュアル2.1.2（GC/ECD法）","")</f>
        <v>絶縁油中の微量PCBに関する簡易測定法マニュアル2.1.2（GC/ECD法）</v>
      </c>
      <c r="E13" s="138" t="str">
        <f>IF(B13="絶縁油","→→→","")</f>
        <v>→→→</v>
      </c>
      <c r="F13" s="201" t="str">
        <f>IF(B13="絶縁油","0.13mg/kg","")</f>
        <v>0.13mg/kg</v>
      </c>
      <c r="G13" s="138" t="str">
        <f>IF(B13="絶縁油","→→→","")</f>
        <v>→→→</v>
      </c>
      <c r="H13" s="202" t="str">
        <f>IF(B13="絶縁油","ECD","")</f>
        <v>ECD</v>
      </c>
      <c r="I13" s="138" t="str">
        <f>IF(B13="絶縁油","→→→","")</f>
        <v>→→→</v>
      </c>
      <c r="J13" s="140" t="str">
        <f>IF(B13="絶縁油","P01","")</f>
        <v>P01</v>
      </c>
      <c r="K13" s="140"/>
      <c r="L13" s="145" t="str">
        <f>IF(B13="絶縁油","5営業日","")</f>
        <v>5営業日</v>
      </c>
      <c r="M13" s="145" t="str">
        <f>IF(B13="絶縁油","1g程度","")</f>
        <v>1g程度</v>
      </c>
      <c r="N13" s="145" t="str">
        <f>IF(B13="絶縁油","0.5mg/kg","")</f>
        <v>0.5mg/kg</v>
      </c>
      <c r="O13" s="179"/>
      <c r="P13" s="142" t="s">
        <v>273</v>
      </c>
      <c r="Q13" s="209" t="s">
        <v>355</v>
      </c>
    </row>
    <row r="14" spans="1:17" ht="14.25" customHeight="1" thickBot="1">
      <c r="A14" s="117"/>
      <c r="B14" s="120"/>
      <c r="C14" s="138" t="str">
        <f>IF(B13="絶縁油","→→→","")</f>
        <v>→→→</v>
      </c>
      <c r="D14" s="196" t="str">
        <f>IF(B13="絶縁油","絶縁油中の微量PCBに関する簡易測定法マニュアル2.3.1（GC/MS/MS法）","")</f>
        <v>絶縁油中の微量PCBに関する簡易測定法マニュアル2.3.1（GC/MS/MS法）</v>
      </c>
      <c r="E14" s="138" t="str">
        <f>IF(B13="絶縁油","→→→","")</f>
        <v>→→→</v>
      </c>
      <c r="F14" s="201" t="str">
        <f>IF(B13="絶縁油","0.10mg/kg","")</f>
        <v>0.10mg/kg</v>
      </c>
      <c r="G14" s="138" t="str">
        <f>IF(B13="絶縁油","→→→","")</f>
        <v>→→→</v>
      </c>
      <c r="H14" s="202" t="str">
        <f>IF(B13="絶縁油","MS/MS","")</f>
        <v>MS/MS</v>
      </c>
      <c r="I14" s="138" t="str">
        <f>IF(B13="絶縁油","→→→","")</f>
        <v>→→→</v>
      </c>
      <c r="J14" s="140" t="str">
        <f>IF(B13="絶縁油","P03","")</f>
        <v>P03</v>
      </c>
      <c r="K14" s="140"/>
      <c r="L14" s="145" t="str">
        <f>IF(B13="絶縁油","10営業日","")</f>
        <v>10営業日</v>
      </c>
      <c r="M14" s="145" t="str">
        <f>IF(B13="絶縁油","1g程度","")</f>
        <v>1g程度</v>
      </c>
      <c r="N14" s="145" t="str">
        <f>IF(B13="絶縁油","0.5mg/kg","")</f>
        <v>0.5mg/kg</v>
      </c>
      <c r="O14" s="179"/>
      <c r="P14" s="136" t="s">
        <v>267</v>
      </c>
      <c r="Q14" s="209" t="s">
        <v>391</v>
      </c>
    </row>
    <row r="15" spans="1:17" ht="14.25" customHeight="1" thickBot="1">
      <c r="A15" s="124"/>
      <c r="B15" s="107"/>
      <c r="C15" s="119"/>
      <c r="D15" s="117"/>
      <c r="E15" s="106"/>
      <c r="F15" s="117"/>
      <c r="G15" s="106"/>
      <c r="H15" s="117"/>
      <c r="I15" s="106"/>
      <c r="J15" s="108"/>
      <c r="K15" s="108"/>
      <c r="L15" s="146"/>
      <c r="M15" s="147"/>
      <c r="N15" s="147"/>
      <c r="O15" s="147"/>
      <c r="P15" s="136" t="s">
        <v>268</v>
      </c>
      <c r="Q15" s="209" t="s">
        <v>352</v>
      </c>
    </row>
    <row r="16" spans="1:17" ht="14.25" customHeight="1" thickBot="1">
      <c r="A16" s="124"/>
      <c r="B16" s="118" t="str">
        <f>IF(OR(B9="↓★試料容姿を選択して下さい。（必須）",B9="絶縁紙"),"絶縁紙","")</f>
        <v>絶縁紙</v>
      </c>
      <c r="C16" s="138" t="str">
        <f>IF(B16="絶縁紙","→→→","")</f>
        <v>→→→</v>
      </c>
      <c r="D16" s="194" t="str">
        <f>IF(B16="絶縁紙","絶縁油中の微量PCBに関する簡易測定法マニュアル2.1.2（GC/ECD法）準用","")</f>
        <v>絶縁油中の微量PCBに関する簡易測定法マニュアル2.1.2（GC/ECD法）準用</v>
      </c>
      <c r="E16" s="138" t="str">
        <f>IF(B16="絶縁紙","→→→","")</f>
        <v>→→→</v>
      </c>
      <c r="F16" s="201" t="str">
        <f>IF(B16="絶縁紙","0.13mg/kg","")</f>
        <v>0.13mg/kg</v>
      </c>
      <c r="G16" s="138" t="str">
        <f>IF(B16="絶縁紙","→→→","")</f>
        <v>→→→</v>
      </c>
      <c r="H16" s="202" t="str">
        <f>IF(B16="絶縁紙","ECD","")</f>
        <v>ECD</v>
      </c>
      <c r="I16" s="138" t="str">
        <f>IF(B16="絶縁紙","→→→","")</f>
        <v>→→→</v>
      </c>
      <c r="J16" s="140" t="str">
        <f>IF(B16="絶縁紙","P05","")</f>
        <v>P05</v>
      </c>
      <c r="K16" s="140"/>
      <c r="L16" s="145" t="str">
        <f>IF(B16="絶縁紙","10営業日","")</f>
        <v>10営業日</v>
      </c>
      <c r="M16" s="145" t="str">
        <f>IF(B16="絶縁紙","3g程度","")</f>
        <v>3g程度</v>
      </c>
      <c r="N16" s="145" t="str">
        <f>IF(B16="絶縁紙","全返却","")</f>
        <v>全返却</v>
      </c>
      <c r="O16" s="179"/>
      <c r="P16" s="136" t="s">
        <v>269</v>
      </c>
      <c r="Q16" s="209" t="s">
        <v>353</v>
      </c>
    </row>
    <row r="17" spans="1:16" ht="14.25" customHeight="1" thickBot="1">
      <c r="A17" s="124"/>
      <c r="B17" s="117"/>
      <c r="C17" s="119"/>
      <c r="D17" s="117"/>
      <c r="E17" s="106"/>
      <c r="F17" s="117"/>
      <c r="G17" s="106"/>
      <c r="H17" s="117"/>
      <c r="I17" s="106"/>
      <c r="J17" s="108"/>
      <c r="K17" s="108"/>
      <c r="L17" s="146"/>
      <c r="M17" s="147"/>
      <c r="N17" s="147"/>
      <c r="O17" s="147"/>
      <c r="P17" s="136" t="s">
        <v>270</v>
      </c>
    </row>
    <row r="18" spans="1:16" ht="14.25" customHeight="1" thickBot="1">
      <c r="A18" s="124"/>
      <c r="B18" s="118" t="str">
        <f>IF(OR(B9="↓★試料容姿を選択して下さい。（必須）",B9="ワックス"),"ワックス","")</f>
        <v>ワックス</v>
      </c>
      <c r="C18" s="138" t="str">
        <f>IF(B18="ワックス","→→→","")</f>
        <v>→→→</v>
      </c>
      <c r="D18" s="194" t="str">
        <f>IF(B18="ワックス","絶縁油中の微量PCBに関する簡易測定法マニュアル2.1.2（GC/ECD法）準用","")</f>
        <v>絶縁油中の微量PCBに関する簡易測定法マニュアル2.1.2（GC/ECD法）準用</v>
      </c>
      <c r="E18" s="138" t="str">
        <f>IF(B18="ワックス","→→→","")</f>
        <v>→→→</v>
      </c>
      <c r="F18" s="201" t="str">
        <f>IF(B18="ワックス","0.13mg/kg","")</f>
        <v>0.13mg/kg</v>
      </c>
      <c r="G18" s="138" t="str">
        <f>IF(B18="ワックス","→→→","")</f>
        <v>→→→</v>
      </c>
      <c r="H18" s="202" t="str">
        <f>IF(B18="ワックス","ECD","")</f>
        <v>ECD</v>
      </c>
      <c r="I18" s="138" t="str">
        <f>IF(B18="ワックス","→→→","")</f>
        <v>→→→</v>
      </c>
      <c r="J18" s="140" t="str">
        <f>IF(B18="ワックス","P06","")</f>
        <v>P06</v>
      </c>
      <c r="K18" s="140"/>
      <c r="L18" s="145" t="str">
        <f>IF(B18="ワックス","10営業日","")</f>
        <v>10営業日</v>
      </c>
      <c r="M18" s="145" t="str">
        <f>IF(B18="ワックス","3g程度","")</f>
        <v>3g程度</v>
      </c>
      <c r="N18" s="145" t="str">
        <f>IF(B18="ワックス","全返却","")</f>
        <v>全返却</v>
      </c>
      <c r="O18" s="179"/>
      <c r="P18" s="209" t="s">
        <v>365</v>
      </c>
    </row>
    <row r="19" spans="1:16" ht="14.25" customHeight="1" thickBot="1">
      <c r="A19" s="124"/>
      <c r="B19" s="117"/>
      <c r="C19" s="119"/>
      <c r="D19" s="117"/>
      <c r="E19" s="106"/>
      <c r="F19" s="117"/>
      <c r="G19" s="106"/>
      <c r="H19" s="117"/>
      <c r="I19" s="106"/>
      <c r="J19" s="108"/>
      <c r="K19" s="108"/>
      <c r="L19" s="146"/>
      <c r="M19" s="147"/>
      <c r="N19" s="147"/>
      <c r="O19" s="147"/>
      <c r="P19" s="209" t="s">
        <v>366</v>
      </c>
    </row>
    <row r="20" spans="1:16" ht="14.25" customHeight="1" thickBot="1">
      <c r="A20" s="124"/>
      <c r="B20" s="118" t="str">
        <f>IF(OR(B9="↓★試料容姿を選択して下さい。（必須）",B9="有機顔料"),"有機顔料","")</f>
        <v>有機顔料</v>
      </c>
      <c r="C20" s="138" t="str">
        <f>IF(B20="有機顔料","→→→","")</f>
        <v>→→→</v>
      </c>
      <c r="D20" s="194" t="str">
        <f>IF(B20="有機顔料","経済産業省製造産業局 平成24年2月10日","")</f>
        <v>経済産業省製造産業局 平成24年2月10日</v>
      </c>
      <c r="E20" s="138" t="str">
        <f>IF(B20="有機顔料","→→→","")</f>
        <v>→→→</v>
      </c>
      <c r="F20" s="201" t="str">
        <f>IF(B20="有機顔料","0.10mg/kg","")</f>
        <v>0.10mg/kg</v>
      </c>
      <c r="G20" s="138" t="str">
        <f>IF(B20="有機顔料","→→→","")</f>
        <v>→→→</v>
      </c>
      <c r="H20" s="202" t="str">
        <f>IF(B20="有機顔料","MS/MS","")</f>
        <v>MS/MS</v>
      </c>
      <c r="I20" s="138" t="str">
        <f>IF(B20="有機顔料","→→→","")</f>
        <v>→→→</v>
      </c>
      <c r="J20" s="140" t="str">
        <f>IF(B20="有機顔料","P07","")</f>
        <v>P07</v>
      </c>
      <c r="K20" s="140"/>
      <c r="L20" s="145" t="str">
        <f>IF(B20="有機顔料","10営業日","")</f>
        <v>10営業日</v>
      </c>
      <c r="M20" s="145" t="str">
        <f>IF(B20="有機顔料","3g程度","")</f>
        <v>3g程度</v>
      </c>
      <c r="N20" s="145" t="str">
        <f>IF(B20="有機顔料","全返却","")</f>
        <v>全返却</v>
      </c>
      <c r="O20" s="179"/>
      <c r="P20" s="209" t="s">
        <v>271</v>
      </c>
    </row>
    <row r="21" spans="1:16" ht="14.25" customHeight="1" thickBot="1">
      <c r="A21" s="124"/>
      <c r="B21" s="117"/>
      <c r="C21" s="119"/>
      <c r="D21" s="117"/>
      <c r="E21" s="106"/>
      <c r="F21" s="117"/>
      <c r="G21" s="107"/>
      <c r="H21" s="117"/>
      <c r="I21" s="106"/>
      <c r="J21" s="108"/>
      <c r="K21" s="108"/>
      <c r="L21" s="146"/>
      <c r="M21" s="147"/>
      <c r="N21" s="147"/>
      <c r="O21" s="147"/>
      <c r="P21" s="136" t="s">
        <v>272</v>
      </c>
    </row>
    <row r="22" spans="1:16" ht="14.25" customHeight="1" thickBot="1">
      <c r="A22" s="124"/>
      <c r="B22" s="118" t="str">
        <f>IF(OR(B9="↓★試料容姿を選択して下さい。（必須）",B9="廃シーリング材"),"廃シーリング材","")</f>
        <v>廃シーリング材</v>
      </c>
      <c r="C22" s="138" t="str">
        <f>IF(B22="廃シーリング材","→→→","")</f>
        <v>→→→</v>
      </c>
      <c r="D22" s="194" t="str">
        <f>IF(B22="廃シーリング材","低濃度PCB含有廃棄物に関する測定方法　10. 廃シーリング材（含有量試験）","")</f>
        <v>低濃度PCB含有廃棄物に関する測定方法　10. 廃シーリング材（含有量試験）</v>
      </c>
      <c r="E22" s="138" t="str">
        <f>IF(AND(B22="廃シーリング材",OR(D9="無害化処理認定施設（100000mg/kg以下）への受入可否を判別する為",D9="↓★処理目的を選択して下さい。（任意）")),"→→→","")</f>
        <v>→→→</v>
      </c>
      <c r="F22" s="201" t="str">
        <f>IF(AND(B22="廃シーリング材",OR(D9="無害化処理認定施設（100000mg/kg以下）への受入可否を判別する為",D9="↓★処理目的を選択して下さい。（任意）")),"1000mg/kg","")</f>
        <v>1000mg/kg</v>
      </c>
      <c r="G22" s="138" t="str">
        <f>IF(AND(B22="廃シーリング材",OR(D9="無害化処理認定施設（100000mg/kg以下）への受入可否を判別する為",D9="↓★処理目的を選択して下さい。（任意）")),"→→→","")</f>
        <v>→→→</v>
      </c>
      <c r="H22" s="202" t="str">
        <f>IF(AND(B22="廃シーリング材",OR(D9="無害化処理認定施設（100000mg/kg以下）への受入可否を判別する為",D9="↓★処理目的を選択して下さい。（任意）")),"ECD","")</f>
        <v>ECD</v>
      </c>
      <c r="I22" s="138" t="str">
        <f>IF(AND(B22="廃シーリング材",OR(D9="無害化処理認定施設（100000mg/kg以下）への受入可否を判別する為",D9="↓★処理目的を選択して下さい。（任意）")),"→→→","")</f>
        <v>→→→</v>
      </c>
      <c r="J22" s="140" t="str">
        <f>IF(AND(B22="廃シーリング材",OR(D9="無害化処理認定施設（100000mg/kg以下）への受入可否を判別する為",D9="↓★処理目的を選択して下さい。（任意）")),"P87","")</f>
        <v>P87</v>
      </c>
      <c r="K22" s="140"/>
      <c r="L22" s="145" t="str">
        <f>IF(AND(B22="廃シーリング材",OR(D9="無害化処理認定施設（100000mg/kg以下）への受入可否を判別する為",D9="↓★処理目的を選択して下さい。（任意）")),"10営業日","")</f>
        <v>10営業日</v>
      </c>
      <c r="M22" s="145" t="str">
        <f>IF(AND(B22="廃シーリング材",OR(D9="無害化処理認定施設（100000mg/kg以下）への受入可否を判別する為",D9="↓★処理目的を選択して下さい。（任意）")),"10g程度","")</f>
        <v>10g程度</v>
      </c>
      <c r="N22" s="145" t="str">
        <f>IF(AND(B22="廃シーリング材",OR(D9="無害化処理認定施設（100000mg/kg以下）への受入可否を判別する為",D9="↓★処理目的を選択して下さい。（任意）")),"全返却","")</f>
        <v>全返却</v>
      </c>
      <c r="O22" s="179"/>
      <c r="P22" s="136"/>
    </row>
    <row r="23" spans="1:16" ht="14.25" hidden="1" customHeight="1" thickBot="1">
      <c r="A23" s="124"/>
      <c r="B23" s="225"/>
      <c r="C23" s="138"/>
      <c r="D23" s="226"/>
      <c r="E23" s="138"/>
      <c r="F23" s="201"/>
      <c r="G23" s="138"/>
      <c r="H23" s="202"/>
      <c r="I23" s="138"/>
      <c r="J23" s="140"/>
      <c r="K23" s="140"/>
      <c r="L23" s="145"/>
      <c r="M23" s="145"/>
      <c r="N23" s="145"/>
      <c r="O23" s="179"/>
      <c r="P23" s="136"/>
    </row>
    <row r="24" spans="1:16" ht="14.25" customHeight="1" thickBot="1">
      <c r="A24" s="124"/>
      <c r="B24" s="225"/>
      <c r="C24" s="138"/>
      <c r="D24" s="226"/>
      <c r="E24" s="138" t="str">
        <f>IF(AND(B22="廃シーリング材",OR(D9="無害化処理認定施設（5000mg/kg以下）への受入可否を判別する為",D9="↓★処理目的を選択して下さい。（任意）")),"→→→","")</f>
        <v>→→→</v>
      </c>
      <c r="F24" s="201" t="str">
        <f>IF(AND(B22="廃シーリング材",OR(D9="無害化処理認定施設（5000mg/kg以下）への受入可否を判別する為",D9="↓★処理目的を選択して下さい。（任意）")),"50mg/kg","")</f>
        <v>50mg/kg</v>
      </c>
      <c r="G24" s="138" t="str">
        <f>IF(AND(B22="廃シーリング材",OR(D9="無害化処理認定施設（5000mg/kg以下）への受入可否を判別する為",D9="↓★処理目的を選択して下さい。（任意）")),"→→→","")</f>
        <v>→→→</v>
      </c>
      <c r="H24" s="202" t="str">
        <f>IF(AND(B22="廃シーリング材",OR(D9="無害化処理認定施設（5000mg/kg以下）への受入可否を判別する為",D9="↓★処理目的を選択して下さい。（任意）")),"ECD","")</f>
        <v>ECD</v>
      </c>
      <c r="I24" s="138" t="str">
        <f>IF(AND(B22="廃シーリング材",OR(D9="無害化処理認定施設（5000mg/kg以下）への受入可否を判別する為",D9="↓★処理目的を選択して下さい。（任意）")),"→→→","")</f>
        <v>→→→</v>
      </c>
      <c r="J24" s="140" t="str">
        <f>IF(AND(B22="廃シーリング材",OR(D9="無害化処理認定施設（5000mg/kg以下）への受入可否を判別する為",D9="↓★処理目的を選択して下さい。（任意）")),"P21","")</f>
        <v>P21</v>
      </c>
      <c r="K24" s="140"/>
      <c r="L24" s="145" t="str">
        <f>IF(AND(B22="廃シーリング材",OR(D9="無害化処理認定施設（5000mg/kg以下）への受入可否を判別する為",D9="↓★処理目的を選択して下さい。（任意）")),"10営業日","")</f>
        <v>10営業日</v>
      </c>
      <c r="M24" s="145" t="str">
        <f>IF(AND(B22="廃シーリング材",OR(D9="無害化処理認定施設（5000mg/kg以下）への受入可否を判別する為",D9="↓★処理目的を選択して下さい。（任意）")),"10g程度","")</f>
        <v>10g程度</v>
      </c>
      <c r="N24" s="145" t="str">
        <f>IF(AND(B22="廃シーリング材",OR(D9="無害化処理認定施設（5000mg/kg以下）への受入可否を判別する為",D9="↓★処理目的を選択して下さい。（任意）")),"全返却","")</f>
        <v>全返却</v>
      </c>
      <c r="O24" s="179"/>
      <c r="P24" s="136"/>
    </row>
    <row r="25" spans="1:16" ht="14.25" hidden="1" customHeight="1" thickBot="1">
      <c r="A25" s="124"/>
      <c r="B25" s="225"/>
      <c r="C25" s="138"/>
      <c r="D25" s="226"/>
      <c r="E25" s="138"/>
      <c r="F25" s="201"/>
      <c r="G25" s="138"/>
      <c r="H25" s="202"/>
      <c r="I25" s="138"/>
      <c r="J25" s="140"/>
      <c r="K25" s="140"/>
      <c r="L25" s="145"/>
      <c r="M25" s="145"/>
      <c r="N25" s="145"/>
      <c r="O25" s="179"/>
      <c r="P25" s="136"/>
    </row>
    <row r="26" spans="1:16" ht="14.25" customHeight="1" thickBot="1">
      <c r="A26" s="124"/>
      <c r="B26" s="120"/>
      <c r="C26" s="138"/>
      <c r="D26" s="224"/>
      <c r="E26" s="138" t="str">
        <f>IF(AND(B22="廃シーリング材",OR(D9="一般産業廃棄物（0.5mg/kg以下）への受入可否を判別する為",D9="↓★処理目的を選択して下さい。（任意）")),"→→→","")</f>
        <v>→→→</v>
      </c>
      <c r="F26" s="201" t="str">
        <f>IF(AND(B22="廃シーリング材",OR(D9="一般産業廃棄物（0.5mg/kg以下）への受入可否を判別する為",D9="↓★処理目的を選択して下さい。（任意）")),"0.10mg/kg","")</f>
        <v>0.10mg/kg</v>
      </c>
      <c r="G26" s="138" t="str">
        <f>IF(AND(B22="廃シーリング材",OR(D9="一般産業廃棄物（0.5mg/kg以下）への受入可否を判別する為",D9="↓★処理目的を選択して下さい。（任意）")),"→→→","")</f>
        <v>→→→</v>
      </c>
      <c r="H26" s="202" t="str">
        <f>IF(AND(B22="廃シーリング材",OR(D9="一般産業廃棄物（0.5mg/kg以下）への受入可否を判別する為",D9="↓★処理目的を選択して下さい。（任意）")),"ECD","")</f>
        <v>ECD</v>
      </c>
      <c r="I26" s="138" t="str">
        <f>IF(AND(B22="廃シーリング材",OR(D9="一般産業廃棄物（0.5mg/kg以下）への受入可否を判別する為",D9="↓★処理目的を選択して下さい。（任意）")),"→→→","")</f>
        <v>→→→</v>
      </c>
      <c r="J26" s="140" t="str">
        <f>IF(AND(B22="廃シーリング材",OR(D9="一般産業廃棄物（0.5mg/kg以下）への受入可否を判別する為",D9="↓★処理目的を選択して下さい。（任意）")),"P81","")</f>
        <v>P81</v>
      </c>
      <c r="K26" s="140"/>
      <c r="L26" s="145" t="str">
        <f>IF(AND(B22="廃シーリング材",OR(D9="一般産業廃棄物（0.5mg/kg以下）への受入可否を判別する為",D9="↓★処理目的を選択して下さい。（任意）")),"10営業日","")</f>
        <v>10営業日</v>
      </c>
      <c r="M26" s="145" t="str">
        <f>IF(AND(B22="廃シーリング材",OR(D9="一般産業廃棄物（0.5mg/kg以下）への受入可否を判別する為",D9="↓★処理目的を選択して下さい。（任意）")),"10g程度","")</f>
        <v>10g程度</v>
      </c>
      <c r="N26" s="145" t="str">
        <f>IF(AND(B22="廃シーリング材",OR(D9="一般産業廃棄物（0.5mg/kg以下）への受入可否を判別する為",D9="↓★処理目的を選択して下さい。（任意）")),"全返却","")</f>
        <v>全返却</v>
      </c>
      <c r="O26" s="179"/>
    </row>
    <row r="27" spans="1:16" ht="14.25" customHeight="1">
      <c r="A27" s="124"/>
      <c r="B27" s="106"/>
      <c r="C27" s="138" t="str">
        <f>IF(AND(B22="廃シーリング材",OR(D9="一般産業廃棄物（0.5mg/kg以下）への受入可否を判別する為",D9="↓★処理目的を選択して下さい。（任意）")),"→→→","")</f>
        <v>→→→</v>
      </c>
      <c r="D27" s="230" t="str">
        <f>IF(AND(B22="廃シーリング材",OR(D9="一般産業廃棄物（0.5mg/kg以下）への受入可否を判別する為",D9="↓★処理目的を選択して下さい。（任意）")),"厚生省告示第192号 別表第三の第三（部材採取試験法）","")</f>
        <v>厚生省告示第192号 別表第三の第三（部材採取試験法）</v>
      </c>
      <c r="E27" s="138" t="str">
        <f>IF(AND(B22="廃シーリング材",OR(D9="一般産業廃棄物（0.5mg/kg以下）への受入可否を判別する為",D9="↓★処理目的を選択して下さい。（任意）")),"→→→","")</f>
        <v>→→→</v>
      </c>
      <c r="F27" s="229" t="str">
        <f>IF(AND(B22="廃シーリング材",OR(D9="一般産業廃棄物（0.5mg/kg以下）への受入可否を判別する為",D9="↓★処理目的を選択して下さい。（任意）")),"0.01mg/kg","")</f>
        <v>0.01mg/kg</v>
      </c>
      <c r="G27" s="138" t="str">
        <f>IF(AND(B22="廃シーリング材",OR(D9="一般産業廃棄物（0.5mg/kg以下）への受入可否を判別する為",D9="↓★処理目的を選択して下さい。（任意）")),"→→→","")</f>
        <v>→→→</v>
      </c>
      <c r="H27" s="231" t="str">
        <f>IF(AND(B22="廃シーリング材",OR(D9="一般産業廃棄物（0.5mg/kg以下）への受入可否を判別する為",D9="↓★処理目的を選択して下さい。（任意）")),"ECD","")</f>
        <v>ECD</v>
      </c>
      <c r="I27" s="138" t="str">
        <f>IF(AND(B22="廃シーリング材",OR(D9="一般産業廃棄物（0.5mg/kg以下）への受入可否を判別する為",D9="↓★処理目的を選択して下さい。（任意）")),"→→→","")</f>
        <v>→→→</v>
      </c>
      <c r="J27" s="140" t="str">
        <f>IF(AND(B22="廃シーリング材",OR(D9="一般産業廃棄物（0.5mg/kg以下）への受入可否を判別する為",D9="↓★処理目的を選択して下さい。（任意）")),"P33","")</f>
        <v>P33</v>
      </c>
      <c r="K27" s="140"/>
      <c r="L27" s="145" t="str">
        <f>IF(AND(B22="廃シーリング材",OR(D9="一般産業廃棄物（0.5mg/kg以下）への受入可否を判別する為",D9="↓★処理目的を選択して下さい。（任意）")),"10営業日","")</f>
        <v>10営業日</v>
      </c>
      <c r="M27" s="145" t="str">
        <f>IF(AND(B22="廃シーリング材",OR(D9="一般産業廃棄物（0.5mg/kg以下）への受入可否を判別する為",D9="↓★処理目的を選択して下さい。（任意）")),"10g程度","")</f>
        <v>10g程度</v>
      </c>
      <c r="N27" s="145" t="str">
        <f>IF(AND(B22="廃シーリング材",OR(D9="一般産業廃棄物（0.5mg/kg以下）への受入可否を判別する為",D9="↓★処理目的を選択して下さい。（任意）")),"全返却","")</f>
        <v>全返却</v>
      </c>
      <c r="O27" s="179"/>
    </row>
    <row r="28" spans="1:16" ht="14.25" customHeight="1" thickBot="1">
      <c r="A28" s="124"/>
      <c r="B28" s="107"/>
      <c r="C28" s="119"/>
      <c r="D28" s="117"/>
      <c r="E28" s="106"/>
      <c r="F28" s="117"/>
      <c r="G28" s="120"/>
      <c r="H28" s="117"/>
      <c r="I28" s="106"/>
      <c r="J28" s="108"/>
      <c r="K28" s="108"/>
      <c r="L28" s="146"/>
      <c r="M28" s="147"/>
      <c r="N28" s="147"/>
      <c r="O28" s="147"/>
    </row>
    <row r="29" spans="1:16" ht="14.25" customHeight="1" thickBot="1">
      <c r="A29" s="124"/>
      <c r="B29" s="121" t="str">
        <f>IF(OR(B9="↓★試料容姿を選択して下さい。（必須）",B9="廃感圧紙"),"廃感圧紙","")</f>
        <v>廃感圧紙</v>
      </c>
      <c r="C29" s="138" t="str">
        <f>IF(B29="廃感圧紙","→→→","")</f>
        <v>→→→</v>
      </c>
      <c r="D29" s="197" t="str">
        <f>IF(B29="廃感圧紙","低濃度PCB含有廃棄物に関する測定方法　9. 廃感圧紙（含有量試験）","")</f>
        <v>低濃度PCB含有廃棄物に関する測定方法　9. 廃感圧紙（含有量試験）</v>
      </c>
      <c r="E29" s="138" t="str">
        <f>IF(AND(B29="廃感圧紙",OR(D9="無害化処理認定施設（100000mg/kg以下）への受入可否を判別する為",D9="↓★処理目的を選択して下さい。（任意）")),"→→→","")</f>
        <v>→→→</v>
      </c>
      <c r="F29" s="201" t="str">
        <f>IF(AND(B29="廃感圧紙",OR(D9="無害化処理認定施設（100000mg/kg以下）への受入可否を判別する為",D9="↓★処理目的を選択して下さい。（任意）")),"1000mg/kg","")</f>
        <v>1000mg/kg</v>
      </c>
      <c r="G29" s="138" t="str">
        <f>IF(AND(B29="廃感圧紙",OR(D9="無害化処理認定施設（100000mg/kg以下）への受入可否を判別する為",D9="↓★処理目的を選択して下さい。（任意）")),"→→→","")</f>
        <v>→→→</v>
      </c>
      <c r="H29" s="202" t="str">
        <f>IF(AND(B29="廃感圧紙",OR(D9="無害化処理認定施設（100000mg/kg以下）への受入可否を判別する為",D9="↓★処理目的を選択して下さい。（任意）")),"ECD","")</f>
        <v>ECD</v>
      </c>
      <c r="I29" s="138" t="str">
        <f>IF(AND(B29="廃感圧紙",OR(D9="無害化処理認定施設（100000mg/kg以下）への受入可否を判別する為",D9="↓★処理目的を選択して下さい。（任意）")),"→→→","")</f>
        <v>→→→</v>
      </c>
      <c r="J29" s="140" t="str">
        <f>IF(AND(B29="廃感圧紙",OR(D9="無害化処理認定施設（100000mg/kg以下）への受入可否を判別する為",D9="↓★処理目的を選択して下さい。（任意）")),"P86","")</f>
        <v>P86</v>
      </c>
      <c r="K29" s="214"/>
      <c r="L29" s="138" t="str">
        <f>IF(AND(B29="廃感圧紙",OR(D9="無害化処理認定施設（100000mg/kg以下）への受入可否を判別する為",D9="↓★処理目的を選択して下さい。（任意）")),"10営業日","")</f>
        <v>10営業日</v>
      </c>
      <c r="M29" s="138" t="str">
        <f>IF(AND(B29="廃感圧紙",OR(D9="無害化処理認定施設（100000mg/kg以下）への受入可否を判別する為",D9="↓★処理目的を選択して下さい。（任意）")),"10g程度","")</f>
        <v>10g程度</v>
      </c>
      <c r="N29" s="138" t="str">
        <f>IF(AND(B29="廃感圧紙",OR(D9="無害化処理認定施設（100000mg/kg以下）への受入可否を判別する為",D9="↓★処理目的を選択して下さい。（任意）")),"全返却","")</f>
        <v>全返却</v>
      </c>
      <c r="O29" s="179"/>
    </row>
    <row r="30" spans="1:16" ht="13.9" hidden="1" customHeight="1" thickBot="1">
      <c r="A30" s="124"/>
      <c r="B30" s="217"/>
      <c r="C30" s="138"/>
      <c r="D30" s="248"/>
      <c r="E30" s="138"/>
      <c r="F30" s="249"/>
      <c r="G30" s="138"/>
      <c r="H30" s="250"/>
      <c r="I30" s="138"/>
      <c r="J30" s="214"/>
      <c r="K30" s="214"/>
      <c r="L30" s="138"/>
      <c r="M30" s="138"/>
      <c r="N30" s="138"/>
      <c r="O30" s="179"/>
    </row>
    <row r="31" spans="1:16" ht="14.25" customHeight="1" thickBot="1">
      <c r="A31" s="124"/>
      <c r="B31" s="217"/>
      <c r="C31" s="138"/>
      <c r="D31" s="248"/>
      <c r="E31" s="138" t="str">
        <f>IF(AND(B29="廃感圧紙",OR(D9="無害化処理認定施設（5000mg/kg以下）への受入可否を判別する為",D9="↓★処理目的を選択して下さい。（任意）")),"→→→","")</f>
        <v>→→→</v>
      </c>
      <c r="F31" s="201" t="str">
        <f>IF(AND(B29="廃感圧紙",OR(D9="無害化処理認定施設（5000mg/kg以下）への受入可否を判別する為",D9="↓★処理目的を選択して下さい。（任意）")),"50mg/kg","")</f>
        <v>50mg/kg</v>
      </c>
      <c r="G31" s="138" t="str">
        <f>IF(AND(B29="廃感圧紙",OR(D9="無害化処理認定施設（5000mg/kg以下）への受入可否を判別する為",D9="↓★処理目的を選択して下さい。（任意）")),"→→→","")</f>
        <v>→→→</v>
      </c>
      <c r="H31" s="202" t="str">
        <f>IF(AND(B29="廃感圧紙",OR(D9="無害化処理認定施設（5000mg/kg以下）への受入可否を判別する為",D9="↓★処理目的を選択して下さい。（任意）")),"ECD","")</f>
        <v>ECD</v>
      </c>
      <c r="I31" s="138" t="str">
        <f>IF(AND(B29="廃感圧紙",OR(D9="無害化処理認定施設（5000mg/kg以下）への受入可否を判別する為",D9="↓★処理目的を選択して下さい。（任意）")),"→→→","")</f>
        <v>→→→</v>
      </c>
      <c r="J31" s="214" t="str">
        <f>IF(AND(B29="廃感圧紙",OR(D9="無害化処理認定施設（5000mg/kg以下）への受入可否を判別する為",D9="↓★処理目的を選択して下さい。（任意）")),"P19","")</f>
        <v>P19</v>
      </c>
      <c r="K31" s="214"/>
      <c r="L31" s="138" t="str">
        <f>IF(AND(B29="廃感圧紙",OR(D9="無害化処理認定施設（5000mg/kg以下）への受入可否を判別する為",D9="↓★処理目的を選択して下さい。（任意）")),"10営業日","")</f>
        <v>10営業日</v>
      </c>
      <c r="M31" s="138" t="str">
        <f>IF(AND(B29="廃感圧紙",OR(D9="無害化処理認定施設（5000mg/kg以下）への受入可否を判別する為",D9="↓★処理目的を選択して下さい。（任意）")),"10g程度","")</f>
        <v>10g程度</v>
      </c>
      <c r="N31" s="138" t="str">
        <f>IF(AND(B29="廃感圧紙",OR(D9="無害化処理認定施設（5000mg/kg以下）への受入可否を判別する為",D9="↓★処理目的を選択して下さい。（任意）")),"全返却","")</f>
        <v>全返却</v>
      </c>
      <c r="O31" s="179"/>
    </row>
    <row r="32" spans="1:16" ht="6.6" hidden="1" customHeight="1" thickBot="1">
      <c r="A32" s="124"/>
      <c r="B32" s="217"/>
      <c r="C32" s="138"/>
      <c r="D32" s="122"/>
      <c r="E32" s="138"/>
      <c r="F32" s="218"/>
      <c r="G32" s="138"/>
      <c r="H32" s="218"/>
      <c r="I32" s="138"/>
      <c r="J32" s="214"/>
      <c r="K32" s="214"/>
      <c r="L32" s="138"/>
      <c r="M32" s="138"/>
      <c r="N32" s="138"/>
      <c r="O32" s="179"/>
    </row>
    <row r="33" spans="1:15" ht="14.25" customHeight="1" thickBot="1">
      <c r="A33" s="124"/>
      <c r="B33" s="107"/>
      <c r="C33" s="119"/>
      <c r="D33" s="117"/>
      <c r="E33" s="138" t="str">
        <f>IF(AND(B29="廃感圧紙",OR(D9="一般産業廃棄物（0.5mg/kg以下）への受入可否を判別する為",D9="↓★処理目的を選択して下さい。（任意）")),"→→→","")</f>
        <v>→→→</v>
      </c>
      <c r="F33" s="201" t="str">
        <f>IF(AND(B29="廃感圧紙",OR(D9="一般産業廃棄物（0.5mg/kg以下）への受入可否を判別する為",D9="↓★処理目的を選択して下さい。（任意）")),"0.10mg/kg","")</f>
        <v>0.10mg/kg</v>
      </c>
      <c r="G33" s="138" t="str">
        <f>IF(AND(B29="廃感圧紙",OR(D9="一般産業廃棄物（0.5mg/kg以下）への受入可否を判別する為",D9="↓★処理目的を選択して下さい。（任意）")),"→→→","")</f>
        <v>→→→</v>
      </c>
      <c r="H33" s="202" t="str">
        <f>IF(AND(B29="廃感圧紙",OR(D9="一般産業廃棄物（0.5mg/kg以下）への受入可否を判別する為",D9="↓★処理目的を選択して下さい。（任意）")),"ECD","")</f>
        <v>ECD</v>
      </c>
      <c r="I33" s="138" t="str">
        <f>IF(AND(B29="廃感圧紙",OR(D9="一般産業廃棄物（0.5mg/kg以下）への受入可否を判別する為",D9="↓★処理目的を選択して下さい。（任意）")),"→→→","")</f>
        <v>→→→</v>
      </c>
      <c r="J33" s="214" t="str">
        <f>IF(AND(B29="廃感圧紙",OR(D9="一般産業廃棄物（0.5mg/kg以下）への受入可否を判別する為",D9="↓★処理目的を選択して下さい。（任意）")),"P79","")</f>
        <v>P79</v>
      </c>
      <c r="K33" s="216"/>
      <c r="L33" s="138" t="str">
        <f>IF(AND(B29="廃感圧紙",OR(D9="一般産業廃棄物（0.5mg/kg以下）への受入可否を判別する為",D9="↓★処理目的を選択して下さい。（任意）")),"10営業日","")</f>
        <v>10営業日</v>
      </c>
      <c r="M33" s="138" t="str">
        <f>IF(AND(B29="廃感圧紙",OR(D9="一般産業廃棄物（0.5mg/kg以下）への受入可否を判別する為",D9="↓★処理目的を選択して下さい。（任意）")),"10g程度","")</f>
        <v>10g程度</v>
      </c>
      <c r="N33" s="138" t="str">
        <f>IF(AND(B29="廃感圧紙",OR(D9="一般産業廃棄物（0.5mg/kg以下）への受入可否を判別する為",D9="↓★処理目的を選択して下さい。（任意）")),"全返却","")</f>
        <v>全返却</v>
      </c>
      <c r="O33" s="147"/>
    </row>
    <row r="34" spans="1:15" ht="14.25" customHeight="1" thickBot="1">
      <c r="A34" s="124"/>
      <c r="B34" s="124"/>
      <c r="C34" s="195"/>
      <c r="D34" s="124"/>
      <c r="E34" s="195"/>
      <c r="F34" s="124"/>
      <c r="G34" s="195"/>
      <c r="H34" s="124"/>
      <c r="I34" s="195"/>
      <c r="J34" s="108"/>
      <c r="K34" s="108"/>
      <c r="L34" s="146"/>
      <c r="M34" s="147"/>
      <c r="N34" s="147"/>
      <c r="O34" s="147"/>
    </row>
    <row r="35" spans="1:15" ht="14.25" customHeight="1" thickBot="1">
      <c r="A35" s="124"/>
      <c r="B35" s="121" t="str">
        <f>IF(OR(B9="↓★試料容姿を選択して下さい。（必須）",B9="塗膜"),"塗膜","")</f>
        <v>塗膜</v>
      </c>
      <c r="C35" s="138" t="str">
        <f>IF(B35="塗膜","→→→","")</f>
        <v>→→→</v>
      </c>
      <c r="D35" s="194" t="str">
        <f>IF(B35="塗膜","低濃度PCB含有廃棄物に関する測定方法　8. 塗膜くず（含有量試験）","")</f>
        <v>低濃度PCB含有廃棄物に関する測定方法　8. 塗膜くず（含有量試験）</v>
      </c>
      <c r="E35" s="138" t="str">
        <f>IF(AND(B35="塗膜",OR(D9="無害化処理認定施設（100000mg/kg以下）への受入可否を判別する為",D9="↓★処理目的を選択して下さい。（任意）")),"→→→","")</f>
        <v>→→→</v>
      </c>
      <c r="F35" s="252" t="str">
        <f>IF(AND(B35="塗膜",OR(D9="無害化処理認定施設（100000mg/kg以下）への受入可否を判別する為",D9="↓★処理目的を選択して下さい。（任意）")),"1000mg/kg","")</f>
        <v>1000mg/kg</v>
      </c>
      <c r="G35" s="138" t="str">
        <f>IF(AND(B35="塗膜",OR(D9="無害化処理認定施設（100000mg/kg以下）への受入可否を判別する為",D9="↓★処理目的を選択して下さい。（任意）")),"→→→","")</f>
        <v>→→→</v>
      </c>
      <c r="H35" s="253" t="str">
        <f>IF(AND(B35="塗膜",OR(D9="無害化処理認定施設（100000mg/kg以下）への受入可否を判別する為",D9="↓★処理目的を選択して下さい。（任意）")),"ECD","")</f>
        <v>ECD</v>
      </c>
      <c r="I35" s="138" t="str">
        <f>IF(AND(B35="塗膜",OR(D9="無害化処理認定施設（100000mg/kg以下）への受入可否を判別する為",D9="↓★処理目的を選択して下さい。（任意）")),"→→→","")</f>
        <v>→→→</v>
      </c>
      <c r="J35" s="140" t="str">
        <f>IF(AND(B35="塗膜",OR(D9="無害化処理認定施設（100000mg/kg以下）への受入可否を判別する為",D9="↓★処理目的を選択して下さい。（任意）")),"P85","")</f>
        <v>P85</v>
      </c>
      <c r="K35" s="140"/>
      <c r="L35" s="145" t="str">
        <f>IF(AND(B35="塗膜",OR(D9="無害化処理認定施設（100000mg/kg以下）への受入可否を判別する為",D9="↓★処理目的を選択して下さい。（任意）")),"10営業日","")</f>
        <v>10営業日</v>
      </c>
      <c r="M35" s="145" t="str">
        <f>IF(AND(B35="塗膜",OR(D9="無害化処理認定施設（100000mg/kg以下）への受入可否を判別する為",D9="↓★処理目的を選択して下さい。（任意）")),"10g程度","")</f>
        <v>10g程度</v>
      </c>
      <c r="N35" s="145" t="str">
        <f>IF(AND(B35="塗膜",OR(D9="無害化処理認定施設（100000mg/kg以下）への受入可否を判別する為",D9="↓★処理目的を選択して下さい。（任意）")),"全返却","")</f>
        <v>全返却</v>
      </c>
      <c r="O35" s="179"/>
    </row>
    <row r="36" spans="1:15" ht="14.25" hidden="1" customHeight="1" thickBot="1">
      <c r="A36" s="124"/>
      <c r="B36" s="217"/>
      <c r="C36" s="138"/>
      <c r="D36" s="226"/>
      <c r="E36" s="138"/>
      <c r="F36" s="252"/>
      <c r="G36" s="138"/>
      <c r="H36" s="253"/>
      <c r="I36" s="138"/>
      <c r="J36" s="140"/>
      <c r="K36" s="140"/>
      <c r="L36" s="145"/>
      <c r="M36" s="145"/>
      <c r="N36" s="145"/>
      <c r="O36" s="179"/>
    </row>
    <row r="37" spans="1:15" ht="14.25" customHeight="1" thickBot="1">
      <c r="A37" s="124"/>
      <c r="B37" s="217"/>
      <c r="C37" s="138"/>
      <c r="D37" s="226"/>
      <c r="E37" s="138" t="str">
        <f>IF(AND(B35="塗膜",OR(D9="無害化処理認定施設（5000mg/kg以下）への受入可否を判別する為",D9="↓★処理目的を選択して下さい。（任意）")),"→→→","")</f>
        <v>→→→</v>
      </c>
      <c r="F37" s="252" t="str">
        <f>IF(AND(B35="塗膜",OR(D9="無害化処理認定施設（5000mg/kg以下）への受入可否を判別する為",D9="↓★処理目的を選択して下さい。（任意）")),"50mg/kg","")</f>
        <v>50mg/kg</v>
      </c>
      <c r="G37" s="138" t="str">
        <f>IF(AND(B35="塗膜",OR(D9="無害化処理認定施設（5000mg/kg以下）への受入可否を判別する為",D9="↓★処理目的を選択して下さい。（任意）")),"→→→","")</f>
        <v>→→→</v>
      </c>
      <c r="H37" s="253" t="str">
        <f>IF(AND(B35="塗膜",OR(D9="無害化処理認定施設（5000mg/kg以下）への受入可否を判別する為",D9="↓★処理目的を選択して下さい。（任意）")),"ECD","")</f>
        <v>ECD</v>
      </c>
      <c r="I37" s="138" t="str">
        <f>IF(AND(B35="塗膜",OR(D9="無害化処理認定施設（5000mg/kg以下）への受入可否を判別する為",D9="↓★処理目的を選択して下さい。（任意）")),"→→→","")</f>
        <v>→→→</v>
      </c>
      <c r="J37" s="140" t="str">
        <f>IF(AND(B35="塗膜",OR(D9="無害化処理認定施設（5000mg/kg以下）への受入可否を判別する為",D9="↓★処理目的を選択して下さい。（任意）")),"P18","")</f>
        <v>P18</v>
      </c>
      <c r="K37" s="140"/>
      <c r="L37" s="145" t="str">
        <f>IF(AND(B35="塗膜",OR(D9="無害化処理認定施設（5000mg/kg以下）への受入可否を判別する為",D9="↓★処理目的を選択して下さい。（任意）")),"10営業日","")</f>
        <v>10営業日</v>
      </c>
      <c r="M37" s="145" t="str">
        <f>IF(AND(B35="塗膜",OR(D9="無害化処理認定施設（5000mg/kg以下）への受入可否を判別する為",D9="↓★処理目的を選択して下さい。（任意）")),"10g程度","")</f>
        <v>10g程度</v>
      </c>
      <c r="N37" s="145" t="str">
        <f>IF(AND(B35="塗膜",OR(D9="無害化処理認定施設（5000mg/kg以下）への受入可否を判別する為",D9="↓★処理目的を選択して下さい。（任意）")),"全返却","")</f>
        <v>全返却</v>
      </c>
      <c r="O37" s="179"/>
    </row>
    <row r="38" spans="1:15" ht="14.25" hidden="1" customHeight="1" thickBot="1">
      <c r="A38" s="124"/>
      <c r="B38" s="217"/>
      <c r="C38" s="138"/>
      <c r="D38" s="226"/>
      <c r="E38" s="138"/>
      <c r="F38" s="206"/>
      <c r="G38" s="138"/>
      <c r="H38" s="251"/>
      <c r="I38" s="138"/>
      <c r="J38" s="140"/>
      <c r="K38" s="140"/>
      <c r="L38" s="145"/>
      <c r="M38" s="145"/>
      <c r="N38" s="145"/>
      <c r="O38" s="179"/>
    </row>
    <row r="39" spans="1:15" ht="14.25" customHeight="1" thickBot="1">
      <c r="A39" s="124"/>
      <c r="B39" s="106"/>
      <c r="C39" s="208"/>
      <c r="D39" s="117"/>
      <c r="E39" s="138" t="str">
        <f>IF(AND(B35="塗膜",OR(D9="一般産業廃棄物（0.5mg/kg以下）への受入可否を判別する為",D9="↓★処理目的を選択して下さい。（任意）")),"→→→","")</f>
        <v>→→→</v>
      </c>
      <c r="F39" s="201" t="str">
        <f>IF(AND(B35="塗膜",OR(D9="一般産業廃棄物（0.5mg/kg以下）への受入可否を判別する為",D9="↓★処理目的を選択して下さい。（任意）")),"0.10mg/kg","")</f>
        <v>0.10mg/kg</v>
      </c>
      <c r="G39" s="138" t="str">
        <f>IF(AND(B35="塗膜",OR(D9="一般産業廃棄物（0.5mg/kg以下）への受入可否を判別する為",D9="↓★処理目的を選択して下さい。（任意）")),"→→→","")</f>
        <v>→→→</v>
      </c>
      <c r="H39" s="202" t="str">
        <f>IF(AND(B35="塗膜",OR(D9="一般産業廃棄物（0.5mg/kg以下）への受入可否を判別する為",D9="↓★処理目的を選択して下さい。（任意）")),"MS/MS","")</f>
        <v>MS/MS</v>
      </c>
      <c r="I39" s="138" t="str">
        <f>IF(AND(B35="塗膜",OR(D9="一般産業廃棄物（0.5mg/kg以下）への受入可否を判別する為",D9="↓★処理目的を選択して下さい。（任意）")),"→→→","")</f>
        <v>→→→</v>
      </c>
      <c r="J39" s="140" t="str">
        <f>IF(AND(B35="塗膜",OR(D9="一般産業廃棄物（0.5mg/kg以下）への受入可否を判別する為",D9="↓★処理目的を選択して下さい。（任意）")),"P61","")</f>
        <v>P61</v>
      </c>
      <c r="K39" s="140"/>
      <c r="L39" s="145" t="str">
        <f>IF(AND(B35="塗膜",OR(D9="一般産業廃棄物（0.5mg/kg以下）への受入可否を判別する為",D9="↓★処理目的を選択して下さい。（任意）")),"10営業日","")</f>
        <v>10営業日</v>
      </c>
      <c r="M39" s="145" t="str">
        <f>IF(AND(B35="塗膜",OR(D9="一般産業廃棄物（0.5mg/kg以下）への受入可否を判別する為",D9="↓★処理目的を選択して下さい。（任意）")),"10g程度","")</f>
        <v>10g程度</v>
      </c>
      <c r="N39" s="145" t="str">
        <f>IF(AND(B35="塗膜",OR(D9="一般産業廃棄物（0.5mg/kg以下）への受入可否を判別する為",D9="↓★処理目的を選択して下さい。（任意）")),"全返却","")</f>
        <v>全返却</v>
      </c>
      <c r="O39" s="147"/>
    </row>
    <row r="40" spans="1:15" ht="14.25" hidden="1" customHeight="1" thickBot="1">
      <c r="A40" s="124"/>
      <c r="B40" s="106"/>
      <c r="C40" s="208"/>
      <c r="D40" s="117"/>
      <c r="E40" s="138"/>
      <c r="F40" s="227"/>
      <c r="G40" s="138"/>
      <c r="H40" s="228"/>
      <c r="I40" s="138"/>
      <c r="J40" s="140"/>
      <c r="K40" s="140"/>
      <c r="L40" s="145"/>
      <c r="M40" s="145"/>
      <c r="N40" s="145"/>
      <c r="O40" s="147"/>
    </row>
    <row r="41" spans="1:15" ht="14.25" customHeight="1">
      <c r="A41" s="124"/>
      <c r="B41" s="106"/>
      <c r="C41" s="119"/>
      <c r="D41" s="106"/>
      <c r="E41" s="138" t="str">
        <f>IF(AND(B35="塗膜",OR(D9="一般産業廃棄物（0.5mg/kg以下）への受入可否を判別する為",D9="↓★処理目的を選択して下さい。（任意）")),"→→→","")</f>
        <v>→→→</v>
      </c>
      <c r="F41" s="203" t="str">
        <f>IF(AND(B35="塗膜",OR(D9="一般産業廃棄物（0.5mg/kg以下）への受入可否を判別する為",D9="↓★処理目的を選択して下さい。（任意）")),"0.01mg/kg","")</f>
        <v>0.01mg/kg</v>
      </c>
      <c r="G41" s="138" t="str">
        <f>IF(AND(B35="塗膜",OR(D9="一般産業廃棄物（0.5mg/kg以下）への受入可否を判別する為",D9="↓★処理目的を選択して下さい。（任意）")),"→→→","")</f>
        <v>→→→</v>
      </c>
      <c r="H41" s="205" t="str">
        <f>IF(AND(B35="塗膜",OR(D9="一般産業廃棄物（0.5mg/kg以下）への受入可否を判別する為",D9="↓★処理目的を選択して下さい。（任意）")),"MS/MS","")</f>
        <v>MS/MS</v>
      </c>
      <c r="I41" s="138" t="str">
        <f>IF(AND(B35="塗膜",OR(D9="一般産業廃棄物（0.5mg/kg以下）への受入可否を判別する為",D9="↓★処理目的を選択して下さい。（任意）")),"→→→","")</f>
        <v>→→→</v>
      </c>
      <c r="J41" s="140" t="str">
        <f>IF(AND(B35="塗膜",OR(D9="一般産業廃棄物（0.5mg/kg以下）への受入可否を判別する為",D9="↓★処理目的を選択して下さい。（任意）")),"P62","")</f>
        <v>P62</v>
      </c>
      <c r="K41" s="140"/>
      <c r="L41" s="145" t="str">
        <f>IF(AND(B35="塗膜",OR(D9="一般産業廃棄物（0.5mg/kg以下）への受入可否を判別する為",D9="↓★処理目的を選択して下さい。（任意）")),"10営業日","")</f>
        <v>10営業日</v>
      </c>
      <c r="M41" s="145" t="str">
        <f>IF(AND(B35="塗膜",OR(D9="一般産業廃棄物（0.5mg/kg以下）への受入可否を判別する為",D9="↓★処理目的を選択して下さい。（任意）")),"10g程度","")</f>
        <v>10g程度</v>
      </c>
      <c r="N41" s="145" t="str">
        <f>IF(AND(B35="塗膜",OR(D9="一般産業廃棄物（0.5mg/kg以下）への受入可否を判別する為",D9="↓★処理目的を選択して下さい。（任意）")),"全返却","")</f>
        <v>全返却</v>
      </c>
      <c r="O41" s="179"/>
    </row>
    <row r="42" spans="1:15" ht="7.15" customHeight="1">
      <c r="A42" s="124"/>
      <c r="C42" s="195"/>
      <c r="D42" s="124"/>
      <c r="E42" s="138"/>
      <c r="F42" s="117"/>
      <c r="G42" s="138"/>
      <c r="H42" s="117"/>
      <c r="I42" s="138"/>
      <c r="J42" s="140"/>
      <c r="K42" s="140"/>
      <c r="L42" s="145"/>
      <c r="M42" s="145"/>
      <c r="N42" s="145"/>
      <c r="O42" s="179"/>
    </row>
    <row r="43" spans="1:15" s="123" customFormat="1" ht="14.25" customHeight="1">
      <c r="A43" s="122"/>
      <c r="B43" s="107"/>
      <c r="C43" s="138" t="str">
        <f>IF(AND(B35="塗膜",OR(D9="一般産業廃棄物（0.5mg/kg以下）への受入可否を判別する為",D9="↓★処理目的を選択して下さい。（任意）")),"→→→","")</f>
        <v>→→→</v>
      </c>
      <c r="D43" s="198" t="str">
        <f>IF(AND(B35="塗膜",OR(D9="一般産業廃棄物（0.5mg/kg以下）への受入可否を判別する為",D9="↓★処理目的を選択して下さい。（任意）")),"厚生省告示第192号 別表第三の第三（部材採取試験法）","")</f>
        <v>厚生省告示第192号 別表第三の第三（部材採取試験法）</v>
      </c>
      <c r="E43" s="138" t="str">
        <f>IF(AND(B35="塗膜",OR(D9="一般産業廃棄物（0.5mg/kg以下）への受入可否を判別する為",D9="↓★処理目的を選択して下さい。（任意）")),"→→→","")</f>
        <v>→→→</v>
      </c>
      <c r="F43" s="204" t="str">
        <f>IF(AND(B35="塗膜",OR(D9="一般産業廃棄物（0.5mg/kg以下）への受入可否を判別する為",D9="↓★処理目的を選択して下さい。（任意）")),"0.01mg/kg","")</f>
        <v>0.01mg/kg</v>
      </c>
      <c r="G43" s="138" t="str">
        <f>IF(AND(B35="塗膜",OR(D9="一般産業廃棄物（0.5mg/kg以下）への受入可否を判別する為",D9="↓★処理目的を選択して下さい。（任意）")),"→→→","")</f>
        <v>→→→</v>
      </c>
      <c r="H43" s="213" t="str">
        <f>IF(AND(B35="塗膜",OR(D9="一般産業廃棄物（0.5mg/kg以下）への受入可否を判別する為",D9="↓★処理目的を選択して下さい。（任意）")),"ECD","")</f>
        <v>ECD</v>
      </c>
      <c r="I43" s="138" t="str">
        <f>IF(AND(B35="塗膜",OR(D9="一般産業廃棄物（0.5mg/kg以下）への受入可否を判別する為",D9="↓★処理目的を選択して下さい。（任意）")),"→→→","")</f>
        <v>→→→</v>
      </c>
      <c r="J43" s="140" t="str">
        <f>IF(AND(B35="塗膜",OR(D9="一般産業廃棄物（0.5mg/kg以下）への受入可否を判別する為",D9="↓★処理目的を選択して下さい。（任意）")),"P35","")</f>
        <v>P35</v>
      </c>
      <c r="K43" s="140"/>
      <c r="L43" s="145" t="str">
        <f>IF(AND(B35="塗膜",OR(D9="一般産業廃棄物（0.5mg/kg以下）への受入可否を判別する為",D9="↓★処理目的を選択して下さい。（任意）")),"10営業日","")</f>
        <v>10営業日</v>
      </c>
      <c r="M43" s="145" t="str">
        <f>IF(AND(B35="塗膜",OR(D9="一般産業廃棄物（0.5mg/kg以下）への受入可否を判別する為",D9="↓★処理目的を選択して下さい。（任意）")),"10g程度","")</f>
        <v>10g程度</v>
      </c>
      <c r="N43" s="145" t="str">
        <f>IF(AND(B35="塗膜",OR(D9="一般産業廃棄物（0.5mg/kg以下）への受入可否を判別する為",D9="↓★処理目的を選択して下さい。（任意）")),"全返却","")</f>
        <v>全返却</v>
      </c>
      <c r="O43" s="179"/>
    </row>
    <row r="44" spans="1:15" ht="14.25" customHeight="1" thickBot="1">
      <c r="A44" s="124"/>
      <c r="B44" s="107"/>
      <c r="C44" s="119"/>
      <c r="D44" s="107"/>
      <c r="E44" s="106"/>
      <c r="F44" s="117"/>
      <c r="G44" s="106"/>
      <c r="H44" s="117"/>
      <c r="I44" s="106"/>
      <c r="J44" s="108"/>
      <c r="K44" s="108"/>
      <c r="L44" s="146"/>
      <c r="M44" s="147"/>
      <c r="N44" s="147"/>
      <c r="O44" s="147"/>
    </row>
    <row r="45" spans="1:15" ht="14.25" customHeight="1" thickBot="1">
      <c r="A45" s="124"/>
      <c r="B45" s="121" t="str">
        <f>IF(OR(B9="↓★試料容姿を選択して下さい。（必須）",B9="その他（廃棄物）"),"その他（廃棄物）","")</f>
        <v>その他（廃棄物）</v>
      </c>
      <c r="C45" s="138" t="str">
        <f>IF(B45="その他（廃棄物）","→→→","")</f>
        <v>→→→</v>
      </c>
      <c r="D45" s="197" t="str">
        <f>IF(B45="その他（廃棄物）","低濃度PCB含有廃棄物に関する測定方法　1.紙くず、廃プラ等（含有量試験）","")</f>
        <v>低濃度PCB含有廃棄物に関する測定方法　1.紙くず、廃プラ等（含有量試験）</v>
      </c>
      <c r="E45" s="138" t="str">
        <f>IF(AND(B45="その他（廃棄物）",OR(D9="無害化処理認定施設（100000mg/kg以下）への受入可否を判別する為",D9="↓★処理目的を選択して下さい。（任意）")),"→→→","")</f>
        <v>→→→</v>
      </c>
      <c r="F45" s="201" t="str">
        <f>IF(AND(B45="その他（廃棄物）",OR(D9="無害化処理認定施設（100000mg/kg以下）への受入可否を判別する為",D9="↓★処理目的を選択して下さい。（任意）")),"1000mg/kg","")</f>
        <v>1000mg/kg</v>
      </c>
      <c r="G45" s="138" t="str">
        <f>IF(AND(B45="その他（廃棄物）",OR(D9="無害化処理認定施設（100000mg/kg以下）への受入可否を判別する為",D9="↓★処理目的を選択して下さい。（任意）")),"→→→","")</f>
        <v>→→→</v>
      </c>
      <c r="H45" s="202" t="str">
        <f>IF(AND(B45="その他（廃棄物）",OR(D9="無害化処理認定施設（100000mg/kg以下）への受入可否を判別する為",D9="↓★処理目的を選択して下さい。（任意）")),"ECD","")</f>
        <v>ECD</v>
      </c>
      <c r="I45" s="138" t="str">
        <f>IF(AND(B45="その他（廃棄物）",OR(D9="無害化処理認定施設（100000mg/kg以下）への受入可否を判別する為",D9="↓★処理目的を選択して下さい。（任意）")),"→→→","")</f>
        <v>→→→</v>
      </c>
      <c r="J45" s="140" t="str">
        <f>IF(AND(B45="その他（廃棄物）",OR(D9="無害化処理認定施設（100000mg/kg以下）への受入可否を判別する為",D9="↓★処理目的を選択して下さい。（任意）")),"P82","")</f>
        <v>P82</v>
      </c>
      <c r="K45" s="140"/>
      <c r="L45" s="145" t="str">
        <f>IF(AND(B45="その他（廃棄物）",OR(D9="無害化処理認定施設（100000mg/kg以下）への受入可否を判別する為",D9="↓★処理目的を選択して下さい。（任意）")),"10営業日","")</f>
        <v>10営業日</v>
      </c>
      <c r="M45" s="145" t="str">
        <f>IF(AND(B45="その他（廃棄物）",OR(D9="無害化処理認定施設（100000mg/kg以下）への受入可否を判別する為",D9="↓★処理目的を選択して下さい。（任意）")),"100g程度","")</f>
        <v>100g程度</v>
      </c>
      <c r="N45" s="145" t="str">
        <f>IF(AND(B45="その他（廃棄物）",OR(D9="無害化処理認定施設（100000mg/kg以下）への受入可否を判別する為",D9="↓★処理目的を選択して下さい。（任意）")),"全返却","")</f>
        <v>全返却</v>
      </c>
      <c r="O45" s="179"/>
    </row>
    <row r="46" spans="1:15" ht="14.25" hidden="1" customHeight="1" thickBot="1">
      <c r="A46" s="124"/>
      <c r="B46" s="122"/>
      <c r="C46" s="138"/>
      <c r="D46" s="122"/>
      <c r="E46" s="138"/>
      <c r="F46" s="219"/>
      <c r="G46" s="138"/>
      <c r="H46" s="219"/>
      <c r="I46" s="138"/>
      <c r="J46" s="140"/>
      <c r="K46" s="140"/>
      <c r="L46" s="145"/>
      <c r="M46" s="145"/>
      <c r="N46" s="145"/>
      <c r="O46" s="179"/>
    </row>
    <row r="47" spans="1:15" ht="14.25" customHeight="1" thickBot="1">
      <c r="A47" s="124"/>
      <c r="B47" s="122"/>
      <c r="C47" s="138"/>
      <c r="D47" s="122"/>
      <c r="E47" s="138" t="str">
        <f>IF(AND(B45="その他（廃棄物）",OR(D9="無害化処理認定施設（5000mg/kg以下）への受入可否を判別する為",D9="↓★処理目的を選択して下さい。（任意）")),"→→→","")</f>
        <v>→→→</v>
      </c>
      <c r="F47" s="201" t="str">
        <f>IF(AND(B45="その他（廃棄物）",OR(D9="無害化処理認定施設（5000mg/kg以下）への受入可否を判別する為",D9="↓★処理目的を選択して下さい。（任意）")),"50mg/kg","")</f>
        <v>50mg/kg</v>
      </c>
      <c r="G47" s="138" t="str">
        <f>IF(AND(B45="その他（廃棄物）",OR(D9="無害化処理認定施設（5000mg/kg以下）への受入可否を判別する為",D9="↓★処理目的を選択して下さい。（任意）")),"→→→","")</f>
        <v>→→→</v>
      </c>
      <c r="H47" s="202" t="str">
        <f>IF(AND(B45="その他（廃棄物）",OR(D9="無害化処理認定施設（5000mg/kg以下）への受入可否を判別する為",D9="↓★処理目的を選択して下さい。（任意）")),"ECD","")</f>
        <v>ECD</v>
      </c>
      <c r="I47" s="138" t="str">
        <f>IF(AND(B45="その他（廃棄物）",OR(D9="無害化処理認定施設（5000mg/kg以下）への受入可否を判別する為",D9="↓★処理目的を選択して下さい。（任意）")),"→→→","")</f>
        <v>→→→</v>
      </c>
      <c r="J47" s="140" t="str">
        <f>IF(AND(B45="その他（廃棄物）",OR(D9="無害化処理認定施設（5000mg/kg以下）への受入可否を判別する為",D9="↓★処理目的を選択して下さい。（任意）")),"P11","")</f>
        <v>P11</v>
      </c>
      <c r="K47" s="140"/>
      <c r="L47" s="145" t="str">
        <f>IF(AND(B45="その他（廃棄物）",OR(D9="無害化処理認定施設（5000mg/kg以下）への受入可否を判別する為",D9="↓★処理目的を選択して下さい。（任意）")),"10営業日","")</f>
        <v>10営業日</v>
      </c>
      <c r="M47" s="145" t="str">
        <f>IF(AND(B45="その他（廃棄物）",OR(D9="無害化処理認定施設（5000mg/kg以下）への受入可否を判別する為",D9="↓★処理目的を選択して下さい。（任意）")),"100g程度","")</f>
        <v>100g程度</v>
      </c>
      <c r="N47" s="145" t="str">
        <f>IF(AND(B45="その他（廃棄物）",OR(D9="無害化処理認定施設（5000mg/kg以下）への受入可否を判別する為",D9="↓★処理目的を選択して下さい。（任意）")),"全返却","")</f>
        <v>全返却</v>
      </c>
      <c r="O47" s="179"/>
    </row>
    <row r="48" spans="1:15" ht="14.25" hidden="1" customHeight="1" thickBot="1">
      <c r="A48" s="124"/>
      <c r="B48" s="122"/>
      <c r="C48" s="138"/>
      <c r="D48" s="122"/>
      <c r="E48" s="138"/>
      <c r="F48" s="201"/>
      <c r="G48" s="138"/>
      <c r="H48" s="202"/>
      <c r="I48" s="138"/>
      <c r="J48" s="140"/>
      <c r="K48" s="140"/>
      <c r="L48" s="145"/>
      <c r="M48" s="145"/>
      <c r="N48" s="145"/>
      <c r="O48" s="179"/>
    </row>
    <row r="49" spans="1:15" ht="14.25" customHeight="1" thickBot="1">
      <c r="A49" s="124"/>
      <c r="B49" s="122"/>
      <c r="C49" s="138"/>
      <c r="D49" s="122"/>
      <c r="E49" s="138" t="str">
        <f>IF(AND(B45="その他（廃棄物）",OR(D9="一般産業廃棄物（0.5mg/kg以下）への受入可否を判別する為",D9="↓★処理目的を選択して下さい。（任意）")),"→→→","")</f>
        <v>→→→</v>
      </c>
      <c r="F49" s="201" t="str">
        <f>IF(AND(B45="その他（廃棄物）",OR(D9="一般産業廃棄物（0.5mg/kg以下）への受入可否を判別する為",D9="↓★処理目的を選択して下さい。（任意）")),"0.10mg/kg","")</f>
        <v>0.10mg/kg</v>
      </c>
      <c r="G49" s="138" t="str">
        <f>IF(AND(B45="その他（廃棄物）",OR(D9="一般産業廃棄物（0.5mg/kg以下）への受入可否を判別する為",D9="↓★処理目的を選択して下さい。（任意）")),"→→→","")</f>
        <v>→→→</v>
      </c>
      <c r="H49" s="202" t="str">
        <f>IF(AND(B45="その他（廃棄物）",OR(D9="一般産業廃棄物（0.5mg/kg以下）への受入可否を判別する為",D9="↓★処理目的を選択して下さい。（任意）")),"ECD","")</f>
        <v>ECD</v>
      </c>
      <c r="I49" s="138" t="str">
        <f>IF(AND(B45="その他（廃棄物）",OR(D9="一般産業廃棄物（0.5mg/kg以下）への受入可否を判別する為",D9="↓★処理目的を選択して下さい。（任意）")),"→→→","")</f>
        <v>→→→</v>
      </c>
      <c r="J49" s="140" t="str">
        <f>IF(AND(B45="その他（廃棄物）",OR(D9="一般産業廃棄物（0.5mg/kg以下）への受入可否を判別する為",D9="↓★処理目的を選択して下さい。（任意）")),"P71","")</f>
        <v>P71</v>
      </c>
      <c r="K49" s="216"/>
      <c r="L49" s="145" t="str">
        <f>IF(AND(B45="その他（廃棄物）",OR(D9="一般産業廃棄物（0.5mg/kg以下）への受入可否を判別する為",D9="↓★処理目的を選択して下さい。（任意）")),"10営業日","")</f>
        <v>10営業日</v>
      </c>
      <c r="M49" s="145" t="str">
        <f>IF(AND(B45="その他（廃棄物）",OR(D9="一般産業廃棄物（0.5mg/kg以下）への受入可否を判別する為",D9="↓★処理目的を選択して下さい。（任意）")),"100g程度","")</f>
        <v>100g程度</v>
      </c>
      <c r="N49" s="145" t="str">
        <f>IF(AND(B45="その他（廃棄物）",OR(D9="一般産業廃棄物（0.5mg/kg以下）への受入可否を判別する為",D9="↓★処理目的を選択して下さい。（任意）")),"全返却","")</f>
        <v>全返却</v>
      </c>
      <c r="O49" s="179"/>
    </row>
    <row r="50" spans="1:15" ht="14.25" hidden="1" customHeight="1" thickBot="1">
      <c r="A50" s="124"/>
      <c r="B50" s="122"/>
      <c r="C50" s="138"/>
      <c r="D50" s="122"/>
      <c r="E50" s="138"/>
      <c r="F50" s="218"/>
      <c r="G50" s="138"/>
      <c r="H50" s="218"/>
      <c r="I50" s="138"/>
      <c r="J50" s="140"/>
      <c r="K50" s="216"/>
      <c r="L50" s="145"/>
      <c r="M50" s="145"/>
      <c r="N50" s="145"/>
      <c r="O50" s="179"/>
    </row>
    <row r="51" spans="1:15" ht="14.25" customHeight="1" thickBot="1">
      <c r="A51" s="124"/>
      <c r="B51" s="120"/>
      <c r="C51" s="138" t="str">
        <f>IF(B45="その他（廃棄物）","→→→","")</f>
        <v>→→→</v>
      </c>
      <c r="D51" s="197" t="str">
        <f>IF(B45="その他（廃棄物）","低濃度PCB含有廃棄物に関する測定方法　2. 廃活性炭（含有量試験）","")</f>
        <v>低濃度PCB含有廃棄物に関する測定方法　2. 廃活性炭（含有量試験）</v>
      </c>
      <c r="E51" s="138" t="str">
        <f>IF(AND(B45="その他（廃棄物）",OR(D9="無害化処理認定施設（100000mg/kg以下）への受入可否を判別する為",D9="↓★処理目的を選択して下さい。（任意）")),"→→→","")</f>
        <v>→→→</v>
      </c>
      <c r="F51" s="201" t="str">
        <f>IF(AND(B45="その他（廃棄物）",OR(D9="無害化処理認定施設（100000mg/kg以下）への受入可否を判別する為",D9="↓★処理目的を選択して下さい。（任意）")),"1000mg/kg","")</f>
        <v>1000mg/kg</v>
      </c>
      <c r="G51" s="138" t="str">
        <f>IF(AND(B45="その他（廃棄物）",OR(D9="無害化処理認定施設（100000mg/kg以下）への受入可否を判別する為",D9="↓★処理目的を選択して下さい。（任意）")),"→→→","")</f>
        <v>→→→</v>
      </c>
      <c r="H51" s="202" t="str">
        <f>IF(AND(B45="その他（廃棄物）",OR(D9="無害化処理認定施設（100000mg/kg以下）への受入可否を判別する為",D9="↓★処理目的を選択して下さい。（任意）")),"ECD","")</f>
        <v>ECD</v>
      </c>
      <c r="I51" s="138" t="str">
        <f>IF(AND(B45="その他（廃棄物）",OR(D9="無害化処理認定施設（100000mg/kg以下）への受入可否を判別する為",D9="↓★処理目的を選択して下さい。（任意）")),"→→→","")</f>
        <v>→→→</v>
      </c>
      <c r="J51" s="140" t="str">
        <f>IF(AND(B45="その他（廃棄物）",OR(D9="無害化処理認定施設（100000mg/kg以下）への受入可否を判別する為",D9="↓★処理目的を選択して下さい。（任意）")),"P83","")</f>
        <v>P83</v>
      </c>
      <c r="K51" s="140"/>
      <c r="L51" s="145" t="str">
        <f>IF(AND(B45="その他（廃棄物）",OR(D9="無害化処理認定施設（100000mg/kg以下）への受入可否を判別する為",D9="↓★処理目的を選択して下さい。（任意）")),"10営業日","")</f>
        <v>10営業日</v>
      </c>
      <c r="M51" s="145" t="str">
        <f>IF(AND(B45="その他（廃棄物）",OR(D9="無害化処理認定施設（100000mg/kg以下）への受入可否を判別する為",D9="↓★処理目的を選択して下さい。（任意）")),"100g程度","")</f>
        <v>100g程度</v>
      </c>
      <c r="N51" s="145" t="str">
        <f>IF(AND(B45="その他（廃棄物）",OR(D9="無害化処理認定施設（100000mg/kg以下）への受入可否を判別する為",D9="↓★処理目的を選択して下さい。（任意）")),"全返却","")</f>
        <v>全返却</v>
      </c>
      <c r="O51" s="179"/>
    </row>
    <row r="52" spans="1:15" ht="14.25" hidden="1" customHeight="1" thickBot="1">
      <c r="A52" s="124"/>
      <c r="B52" s="120"/>
      <c r="C52" s="138"/>
      <c r="D52" s="122"/>
      <c r="E52" s="138"/>
      <c r="F52" s="218"/>
      <c r="G52" s="138"/>
      <c r="H52" s="218"/>
      <c r="I52" s="138"/>
      <c r="J52" s="140"/>
      <c r="K52" s="140"/>
      <c r="L52" s="145"/>
      <c r="M52" s="145"/>
      <c r="N52" s="145"/>
      <c r="O52" s="179"/>
    </row>
    <row r="53" spans="1:15" ht="14.25" customHeight="1" thickBot="1">
      <c r="A53" s="124"/>
      <c r="B53" s="120"/>
      <c r="C53" s="138"/>
      <c r="D53" s="122"/>
      <c r="E53" s="138" t="str">
        <f>IF(AND(B45="その他（廃棄物）",OR(D9="無害化処理認定施設（5000mg/kg以下）への受入可否を判別する為",D9="↓★処理目的を選択して下さい。（任意）")),"→→→","")</f>
        <v>→→→</v>
      </c>
      <c r="F53" s="201" t="str">
        <f>IF(AND(B45="その他（廃棄物）",OR(D9="無害化処理認定施設（5000mg/kg以下）への受入可否を判別する為",D9="↓★処理目的を選択して下さい。（任意）")),"50mg/kg","")</f>
        <v>50mg/kg</v>
      </c>
      <c r="G53" s="138" t="str">
        <f>IF(AND(B45="その他（廃棄物）",OR(D9="無害化処理認定施設（5000mg/kg以下）への受入可否を判別する為",D9="↓★処理目的を選択して下さい。（任意）")),"→→→","")</f>
        <v>→→→</v>
      </c>
      <c r="H53" s="202" t="str">
        <f>IF(AND(B45="その他（廃棄物）",OR(D9="無害化処理認定施設（5000mg/kg以下）への受入可否を判別する為",D9="↓★処理目的を選択して下さい。（任意）")),"ECD","")</f>
        <v>ECD</v>
      </c>
      <c r="I53" s="138" t="str">
        <f>IF(AND(B45="その他（廃棄物）",OR(D9="無害化処理認定施設（5000mg/kg以下）への受入可否を判別する為",D9="↓★処理目的を選択して下さい。（任意）")),"→→→","")</f>
        <v>→→→</v>
      </c>
      <c r="J53" s="140" t="str">
        <f>IF(AND(B45="その他（廃棄物）",OR(D9="無害化処理認定施設（5000mg/kg以下）への受入可否を判別する為",D9="↓★処理目的を選択して下さい。（任意）")),"P12","")</f>
        <v>P12</v>
      </c>
      <c r="K53" s="140"/>
      <c r="L53" s="145" t="str">
        <f>IF(AND(B45="その他（廃棄物）",OR(D9="無害化処理認定施設（5000mg/kg以下）への受入可否を判別する為",D9="↓★処理目的を選択して下さい。（任意）")),"10営業日","")</f>
        <v>10営業日</v>
      </c>
      <c r="M53" s="145" t="str">
        <f>IF(AND(B45="その他（廃棄物）",OR(D9="無害化処理認定施設（5000mg/kg以下）への受入可否を判別する為",D9="↓★処理目的を選択して下さい。（任意）")),"100g程度","")</f>
        <v>100g程度</v>
      </c>
      <c r="N53" s="145" t="str">
        <f>IF(AND(B45="その他（廃棄物）",OR(D9="無害化処理認定施設（5000mg/kg以下）への受入可否を判別する為",D9="↓★処理目的を選択して下さい。（任意）")),"全返却","")</f>
        <v>全返却</v>
      </c>
      <c r="O53" s="179"/>
    </row>
    <row r="54" spans="1:15" ht="14.25" hidden="1" customHeight="1" thickBot="1">
      <c r="A54" s="124"/>
      <c r="B54" s="120"/>
      <c r="C54" s="138"/>
      <c r="D54" s="122"/>
      <c r="E54" s="138"/>
      <c r="F54" s="201"/>
      <c r="G54" s="138"/>
      <c r="H54" s="202"/>
      <c r="I54" s="138"/>
      <c r="J54" s="140"/>
      <c r="K54" s="140"/>
      <c r="L54" s="145"/>
      <c r="M54" s="145"/>
      <c r="N54" s="145"/>
      <c r="O54" s="179"/>
    </row>
    <row r="55" spans="1:15" ht="14.25" customHeight="1" thickBot="1">
      <c r="A55" s="124"/>
      <c r="B55" s="120"/>
      <c r="C55" s="138"/>
      <c r="D55" s="122"/>
      <c r="E55" s="138" t="str">
        <f>IF(AND(B45="その他（廃棄物）",OR(D9="一般産業廃棄物（0.5mg/kg以下）への受入可否を判別する為",D9="↓★処理目的を選択して下さい。（任意）")),"→→→","")</f>
        <v>→→→</v>
      </c>
      <c r="F55" s="201" t="str">
        <f>IF(AND(B45="その他（廃棄物）",OR(D9="一般産業廃棄物（0.5mg/kg以下）への受入可否を判別する為",D9="↓★処理目的を選択して下さい。（任意）")),"0.10mg/kg","")</f>
        <v>0.10mg/kg</v>
      </c>
      <c r="G55" s="138" t="str">
        <f>IF(AND(B45="その他（廃棄物）",OR(D9="一般産業廃棄物（0.5mg/kg以下）への受入可否を判別する為",D9="↓★処理目的を選択して下さい。（任意）")),"→→→","")</f>
        <v>→→→</v>
      </c>
      <c r="H55" s="202" t="str">
        <f>IF(AND(B45="その他（廃棄物）",OR(D9="一般産業廃棄物（0.5mg/kg以下）への受入可否を判別する為",D9="↓★処理目的を選択して下さい。（任意）")),"ECD","")</f>
        <v>ECD</v>
      </c>
      <c r="I55" s="138" t="str">
        <f>IF(AND(B45="その他（廃棄物）",OR(D9="一般産業廃棄物（0.5mg/kg以下）への受入可否を判別する為",D9="↓★処理目的を選択して下さい。（任意）")),"→→→","")</f>
        <v>→→→</v>
      </c>
      <c r="J55" s="140" t="str">
        <f>IF(AND(B45="その他（廃棄物）",OR(D9="一般産業廃棄物（0.5mg/kg以下）への受入可否を判別する為",D9="↓★処理目的を選択して下さい。（任意）")),"P72","")</f>
        <v>P72</v>
      </c>
      <c r="K55" s="216"/>
      <c r="L55" s="145" t="str">
        <f>IF(AND(B45="その他（廃棄物）",OR(D9="一般産業廃棄物（0.5mg/kg以下）への受入可否を判別する為",D9="↓★処理目的を選択して下さい。（任意）")),"10営業日","")</f>
        <v>10営業日</v>
      </c>
      <c r="M55" s="145" t="str">
        <f>IF(AND(B45="その他（廃棄物）",OR(D9="一般産業廃棄物（0.5mg/kg以下）への受入可否を判別する為",D9="↓★処理目的を選択して下さい。（任意）")),"100g程度","")</f>
        <v>100g程度</v>
      </c>
      <c r="N55" s="145" t="str">
        <f>IF(AND(B45="その他（廃棄物）",OR(D9="一般産業廃棄物（0.5mg/kg以下）への受入可否を判別する為",D9="↓★処理目的を選択して下さい。（任意）")),"全返却","")</f>
        <v>全返却</v>
      </c>
      <c r="O55" s="179"/>
    </row>
    <row r="56" spans="1:15" ht="14.25" hidden="1" customHeight="1" thickBot="1">
      <c r="A56" s="124"/>
      <c r="B56" s="120"/>
      <c r="C56" s="138"/>
      <c r="D56" s="221"/>
      <c r="E56" s="138"/>
      <c r="F56" s="218"/>
      <c r="G56" s="138"/>
      <c r="H56" s="220"/>
      <c r="I56" s="138"/>
      <c r="J56" s="140"/>
      <c r="K56" s="216"/>
      <c r="L56" s="145"/>
      <c r="M56" s="145"/>
      <c r="N56" s="145"/>
      <c r="O56" s="179"/>
    </row>
    <row r="57" spans="1:15" ht="14.25" customHeight="1" thickBot="1">
      <c r="A57" s="124"/>
      <c r="B57" s="106"/>
      <c r="C57" s="138" t="str">
        <f>IF(B45="その他（廃棄物）","→→→","")</f>
        <v>→→→</v>
      </c>
      <c r="D57" s="197" t="str">
        <f>IF(B45="その他（廃棄物）","低濃度PCB含有廃棄物に関する測定方法　3. 汚泥（含有量試験）","")</f>
        <v>低濃度PCB含有廃棄物に関する測定方法　3. 汚泥（含有量試験）</v>
      </c>
      <c r="E57" s="138" t="str">
        <f>IF(AND(B45="その他（廃棄物）",OR(D9="無害化処理認定施設（100000mg/kg以下）への受入可否を判別する為",D9="↓★処理目的を選択して下さい。（任意）")),"→→→","")</f>
        <v>→→→</v>
      </c>
      <c r="F57" s="201" t="str">
        <f>IF(AND(B45="その他（廃棄物）",OR(D9="無害化処理認定施設（100000mg/kg以下）への受入可否を判別する為",D9="↓★処理目的を選択して下さい。（任意）")),"1000mg/kg","")</f>
        <v>1000mg/kg</v>
      </c>
      <c r="G57" s="138" t="str">
        <f>IF(AND(B45="その他（廃棄物）",OR(D9="無害化処理認定施設（100000mg/kg以下）への受入可否を判別する為",D9="↓★処理目的を選択して下さい。（任意）")),"→→→","")</f>
        <v>→→→</v>
      </c>
      <c r="H57" s="202" t="str">
        <f>IF(AND(B45="その他（廃棄物）",OR(D9="無害化処理認定施設（100000mg/kg以下）への受入可否を判別する為",D9="↓★処理目的を選択して下さい。（任意）")),"ECD","")</f>
        <v>ECD</v>
      </c>
      <c r="I57" s="138" t="str">
        <f>IF(AND(B45="その他（廃棄物）",OR(D9="無害化処理認定施設（100000mg/kg以下）への受入可否を判別する為",D9="↓★処理目的を選択して下さい。（任意）")),"→→→","")</f>
        <v>→→→</v>
      </c>
      <c r="J57" s="140" t="str">
        <f>IF(AND(B45="その他（廃棄物）",OR(D9="無害化処理認定施設（100000mg/kg以下）への受入可否を判別する為",D9="↓★処理目的を選択して下さい。（任意）")),"P84","")</f>
        <v>P84</v>
      </c>
      <c r="K57" s="140"/>
      <c r="L57" s="145" t="str">
        <f>IF(AND(B45="その他（廃棄物）",OR(D9="無害化処理認定施設（100000mg/kg以下）への受入可否を判別する為",D9="↓★処理目的を選択して下さい。（任意）")),"10営業日","")</f>
        <v>10営業日</v>
      </c>
      <c r="M57" s="145" t="str">
        <f>IF(AND(B45="その他（廃棄物）",OR(D9="無害化処理認定施設（100000mg/kg以下）への受入可否を判別する為",D9="↓★処理目的を選択して下さい。（任意）")),"100g程度","")</f>
        <v>100g程度</v>
      </c>
      <c r="N57" s="145" t="str">
        <f>IF(AND(B45="その他（廃棄物）",OR(D9="無害化処理認定施設（100000mg/kg以下）への受入可否を判別する為",D9="↓★処理目的を選択して下さい。（任意）")),"全返却","")</f>
        <v>全返却</v>
      </c>
      <c r="O57" s="179"/>
    </row>
    <row r="58" spans="1:15" ht="14.25" hidden="1" customHeight="1" thickBot="1">
      <c r="A58" s="124"/>
      <c r="B58" s="106"/>
      <c r="C58" s="138"/>
      <c r="D58" s="122"/>
      <c r="E58" s="138"/>
      <c r="F58" s="218"/>
      <c r="G58" s="138"/>
      <c r="H58" s="218"/>
      <c r="I58" s="138"/>
      <c r="J58" s="140"/>
      <c r="K58" s="140"/>
      <c r="L58" s="145"/>
      <c r="M58" s="145"/>
      <c r="N58" s="145"/>
      <c r="O58" s="179"/>
    </row>
    <row r="59" spans="1:15" ht="14.25" customHeight="1" thickBot="1">
      <c r="A59" s="124"/>
      <c r="B59" s="106"/>
      <c r="C59" s="138"/>
      <c r="D59" s="122"/>
      <c r="E59" s="138" t="str">
        <f>IF(AND(B45="その他（廃棄物）",OR(D9="無害化処理認定施設（5000mg/kg以下）への受入可否を判別する為",D9="↓★処理目的を選択して下さい。（任意）")),"→→→","")</f>
        <v>→→→</v>
      </c>
      <c r="F59" s="201" t="str">
        <f>IF(AND(B45="その他（廃棄物）",OR(D9="無害化処理認定施設（5000mg/kg以下）への受入可否を判別する為",D9="↓★処理目的を選択して下さい。（任意）")),"50mg/kg","")</f>
        <v>50mg/kg</v>
      </c>
      <c r="G59" s="138" t="str">
        <f>IF(AND(B45="その他（廃棄物）",OR(D9="無害化処理認定施設（5000mg/kg以下）への受入可否を判別する為",D9="↓★処理目的を選択して下さい。（任意）")),"→→→","")</f>
        <v>→→→</v>
      </c>
      <c r="H59" s="202" t="str">
        <f>IF(AND(B45="その他（廃棄物）",OR(D9="無害化処理認定施設（5000mg/kg以下）への受入可否を判別する為",D9="↓★処理目的を選択して下さい。（任意）")),"ECD","")</f>
        <v>ECD</v>
      </c>
      <c r="I59" s="138" t="str">
        <f>IF(AND(B45="その他（廃棄物）",OR(D9="無害化処理認定施設（5000mg/kg以下）への受入可否を判別する為",D9="↓★処理目的を選択して下さい。（任意）")),"→→→","")</f>
        <v>→→→</v>
      </c>
      <c r="J59" s="140" t="str">
        <f>IF(AND(B45="その他（廃棄物）",OR(D9="無害化処理認定施設（5000mg/kg以下）への受入可否を判別する為",D9="↓★処理目的を選択して下さい。（任意）")),"P13","")</f>
        <v>P13</v>
      </c>
      <c r="K59" s="140"/>
      <c r="L59" s="145" t="str">
        <f>IF(AND(B45="その他（廃棄物）",OR(D9="無害化処理認定施設（5000mg/kg以下）への受入可否を判別する為",D9="↓★処理目的を選択して下さい。（任意）")),"10営業日","")</f>
        <v>10営業日</v>
      </c>
      <c r="M59" s="145" t="str">
        <f>IF(AND(B45="その他（廃棄物）",OR(D9="無害化処理認定施設（5000mg/kg以下）への受入可否を判別する為",D9="↓★処理目的を選択して下さい。（任意）")),"100g程度","")</f>
        <v>100g程度</v>
      </c>
      <c r="N59" s="145" t="str">
        <f>IF(AND(B45="その他（廃棄物）",OR(D9="無害化処理認定施設（5000mg/kg以下）への受入可否を判別する為",D9="↓★処理目的を選択して下さい。（任意）")),"全返却","")</f>
        <v>全返却</v>
      </c>
      <c r="O59" s="179"/>
    </row>
    <row r="60" spans="1:15" ht="14.25" hidden="1" customHeight="1" thickBot="1">
      <c r="A60" s="124"/>
      <c r="B60" s="106"/>
      <c r="C60" s="138"/>
      <c r="D60" s="122"/>
      <c r="E60" s="138"/>
      <c r="F60" s="201"/>
      <c r="G60" s="138"/>
      <c r="H60" s="202"/>
      <c r="I60" s="138"/>
      <c r="J60" s="140"/>
      <c r="K60" s="140"/>
      <c r="L60" s="145"/>
      <c r="M60" s="145"/>
      <c r="N60" s="145"/>
      <c r="O60" s="179"/>
    </row>
    <row r="61" spans="1:15" ht="14.25" customHeight="1" thickBot="1">
      <c r="A61" s="124"/>
      <c r="B61" s="106"/>
      <c r="C61" s="138"/>
      <c r="D61" s="122"/>
      <c r="E61" s="138" t="str">
        <f>IF(AND(B45="その他（廃棄物）",OR(D9="一般産業廃棄物（0.5mg/kg以下）への受入可否を判別する為",D9="↓★処理目的を選択して下さい。（任意）")),"→→→","")</f>
        <v>→→→</v>
      </c>
      <c r="F61" s="201" t="str">
        <f>IF(AND(B45="その他（廃棄物）",OR(D9="一般産業廃棄物（0.5mg/kg以下）への受入可否を判別する為",D9="↓★処理目的を選択して下さい。（任意）")),"0.10mg/kg","")</f>
        <v>0.10mg/kg</v>
      </c>
      <c r="G61" s="138" t="str">
        <f>IF(AND(B45="その他（廃棄物）",OR(D9="一般産業廃棄物（0.5mg/kg以下）への受入可否を判別する為",D9="↓★処理目的を選択して下さい。（任意）")),"→→→","")</f>
        <v>→→→</v>
      </c>
      <c r="H61" s="202" t="str">
        <f>IF(AND(B45="その他（廃棄物）",OR(D9="一般産業廃棄物（0.5mg/kg以下）への受入可否を判別する為",D9="↓★処理目的を選択して下さい。（任意）")),"ECD","")</f>
        <v>ECD</v>
      </c>
      <c r="I61" s="138" t="str">
        <f>IF(AND(B45="その他（廃棄物）",OR(D9="一般産業廃棄物（0.5mg/kg以下）への受入可否を判別する為",D9="↓★処理目的を選択して下さい。（任意）")),"→→→","")</f>
        <v>→→→</v>
      </c>
      <c r="J61" s="140" t="str">
        <f>IF(AND(B45="その他（廃棄物）",OR(D9="一般産業廃棄物（0.5mg/kg以下）への受入可否を判別する為",D9="↓★処理目的を選択して下さい。（任意）")),"P73","")</f>
        <v>P73</v>
      </c>
      <c r="K61" s="216"/>
      <c r="L61" s="145" t="str">
        <f>IF(AND(B45="その他（廃棄物）",OR(D9="一般産業廃棄物（0.5mg/kg以下）への受入可否を判別する為",D9="↓★処理目的を選択して下さい。（任意）")),"10営業日","")</f>
        <v>10営業日</v>
      </c>
      <c r="M61" s="145" t="str">
        <f>IF(AND(B45="その他（廃棄物）",OR(D9="一般産業廃棄物（0.5mg/kg以下）への受入可否を判別する為",D9="↓★処理目的を選択して下さい。（任意）")),"100g程度","")</f>
        <v>100g程度</v>
      </c>
      <c r="N61" s="145" t="str">
        <f>IF(AND(B45="その他（廃棄物）",OR(D9="一般産業廃棄物（0.5mg/kg以下）への受入可否を判別する為",D9="↓★処理目的を選択して下さい。（任意）")),"全返却","")</f>
        <v>全返却</v>
      </c>
      <c r="O61" s="179"/>
    </row>
    <row r="62" spans="1:15" ht="14.25" customHeight="1" thickBot="1">
      <c r="A62" s="124"/>
      <c r="B62" s="106"/>
      <c r="C62" s="138"/>
      <c r="D62" s="122"/>
      <c r="E62" s="138"/>
      <c r="F62" s="218"/>
      <c r="G62" s="138"/>
      <c r="H62" s="218"/>
      <c r="I62" s="138"/>
      <c r="J62" s="140"/>
      <c r="K62" s="216"/>
      <c r="L62" s="145"/>
      <c r="M62" s="145"/>
      <c r="N62" s="145"/>
      <c r="O62" s="179"/>
    </row>
    <row r="63" spans="1:15" ht="14.25" customHeight="1" thickBot="1">
      <c r="A63" s="124"/>
      <c r="B63" s="106"/>
      <c r="C63" s="138" t="str">
        <f>IF(AND(B45="その他（廃棄物）",OR(D9="無害化処理認定施設（5000mg/kg以下）への受入可否を判別する為",D9="↓★処理目的を選択して下さい。（任意）")),"→→→","")</f>
        <v>→→→</v>
      </c>
      <c r="D63" s="197" t="str">
        <f>IF(AND(B45="その他（廃棄物）",OR(D9="無害化処理認定施設（5000mg/kg以下）への受入可否を判別する為",D9="↓★処理目的を選択して下さい。（任意）")),"低濃度PCB含有廃棄物に関する測定方法　4. 廃プラスチック類（表面拭き取り試験）","")</f>
        <v>低濃度PCB含有廃棄物に関する測定方法　4. 廃プラスチック類（表面拭き取り試験）</v>
      </c>
      <c r="E63" s="138" t="str">
        <f>IF(AND(B45="その他（廃棄物）",OR(D9="無害化処理認定施設（5000mg/kg以下）への受入可否を判別する為",D9="↓★処理目的を選択して下さい。（任意）")),"→→→","")</f>
        <v>→→→</v>
      </c>
      <c r="F63" s="201" t="str">
        <f>IF(AND(B45="その他（廃棄物）",OR(D9="無害化処理認定施設（5000mg/kg以下）への受入可否を判別する為",D9="↓★処理目的を選択して下さい。（任意）")),"0.01mg/100cm2","")</f>
        <v>0.01mg/100cm2</v>
      </c>
      <c r="G63" s="138" t="str">
        <f>IF(AND(B45="その他（廃棄物）",OR(D9="無害化処理認定施設（5000mg/kg以下）への受入可否を判別する為",D9="↓★処理目的を選択して下さい。（任意）")),"→→→","")</f>
        <v>→→→</v>
      </c>
      <c r="H63" s="202" t="str">
        <f>IF(AND(B45="その他（廃棄物）",OR(D9="無害化処理認定施設（5000mg/kg以下）への受入可否を判別する為",D9="↓★処理目的を選択して下さい。（任意）")),"ECD","")</f>
        <v>ECD</v>
      </c>
      <c r="I63" s="138" t="str">
        <f>IF(AND(B45="その他（廃棄物）",OR(D9="無害化処理認定施設（5000mg/kg以下）への受入可否を判別する為",D9="↓★処理目的を選択して下さい。（任意）")),"→→→","")</f>
        <v>→→→</v>
      </c>
      <c r="J63" s="140" t="str">
        <f>IF(AND(B45="その他（廃棄物）",OR(D9="無害化処理認定施設（5000mg/kg以下）への受入可否を判別する為",D9="↓★処理目的を選択して下さい。（任意）")),"P14","")</f>
        <v>P14</v>
      </c>
      <c r="K63" s="140"/>
      <c r="L63" s="145" t="str">
        <f>IF(AND(B45="その他（廃棄物）",OR(D9="無害化処理認定施設（5000mg/kg以下）への受入可否を判別する為",D9="↓★処理目的を選択して下さい。（任意）")),"10営業日","")</f>
        <v>10営業日</v>
      </c>
      <c r="M63" s="145" t="str">
        <f>IF(AND(B45="その他（廃棄物）",OR(D9="無害化処理認定施設（5000mg/kg以下）への受入可否を判別する為",D9="↓★処理目的を選択して下さい。（任意）")),"100cm2以上","")</f>
        <v>100cm2以上</v>
      </c>
      <c r="N63" s="145" t="str">
        <f>IF(AND(B45="その他（廃棄物）",OR(D9="無害化処理認定施設（5000mg/kg以下）への受入可否を判別する為",D9="↓★処理目的を選択して下さい。（任意）")),"なし","")</f>
        <v>なし</v>
      </c>
      <c r="O63" s="179"/>
    </row>
    <row r="64" spans="1:15" ht="14.25" customHeight="1" thickBot="1">
      <c r="A64" s="124"/>
      <c r="B64" s="106"/>
      <c r="C64" s="138" t="str">
        <f>IF(AND(B45="その他（廃棄物）",OR(D9="無害化処理認定施設（5000mg/kg以下）への受入可否を判別する為",D9="↓★処理目的を選択して下さい。（任意）")),"→→→","")</f>
        <v>→→→</v>
      </c>
      <c r="D64" s="199" t="str">
        <f>IF(AND(B45="その他（廃棄物）",OR(D9="無害化処理認定施設（5000mg/kg以下）への受入可否を判別する為",D9="↓★処理目的を選択して下さい。（任意）")),"低濃度PCB含有廃棄物に関する測定方法　5. 金属くず（表面拭き取り試験）","")</f>
        <v>低濃度PCB含有廃棄物に関する測定方法　5. 金属くず（表面拭き取り試験）</v>
      </c>
      <c r="E64" s="138" t="str">
        <f>IF(AND(B45="その他（廃棄物）",OR(D9="無害化処理認定施設（5000mg/kg以下）への受入可否を判別する為",D9="↓★処理目的を選択して下さい。（任意）")),"→→→","")</f>
        <v>→→→</v>
      </c>
      <c r="F64" s="201" t="str">
        <f>IF(AND(B45="その他（廃棄物）",OR(D9="無害化処理認定施設（5000mg/kg以下）への受入可否を判別する為",D9="↓★処理目的を選択して下さい。（任意）")),"0.01mg/100cm2","")</f>
        <v>0.01mg/100cm2</v>
      </c>
      <c r="G64" s="138" t="str">
        <f>IF(AND(B45="その他（廃棄物）",OR(D9="無害化処理認定施設（5000mg/kg以下）への受入可否を判別する為",D9="↓★処理目的を選択して下さい。（任意）")),"→→→","")</f>
        <v>→→→</v>
      </c>
      <c r="H64" s="207" t="str">
        <f>IF(AND(B45="その他（廃棄物）",OR(D9="無害化処理認定施設（5000mg/kg以下）への受入可否を判別する為",D9="↓★処理目的を選択して下さい。（任意）")),"ECD","")</f>
        <v>ECD</v>
      </c>
      <c r="I64" s="138" t="str">
        <f>IF(AND(B45="その他（廃棄物）",OR(D9="無害化処理認定施設（5000mg/kg以下）への受入可否を判別する為",D9="↓★処理目的を選択して下さい。（任意）")),"→→→","")</f>
        <v>→→→</v>
      </c>
      <c r="J64" s="140" t="str">
        <f>IF(AND(B45="その他（廃棄物）",OR(D9="無害化処理認定施設（5000mg/kg以下）への受入可否を判別する為",D9="↓★処理目的を選択して下さい。（任意）")),"P15","")</f>
        <v>P15</v>
      </c>
      <c r="K64" s="140"/>
      <c r="L64" s="145" t="str">
        <f>IF(AND(B45="その他（廃棄物）",OR(D9="無害化処理認定施設（5000mg/kg以下）への受入可否を判別する為",D9="↓★処理目的を選択して下さい。（任意）")),"10営業日","")</f>
        <v>10営業日</v>
      </c>
      <c r="M64" s="145" t="str">
        <f>IF(AND(B45="その他（廃棄物）",OR(D9="無害化処理認定施設（5000mg/kg以下）への受入可否を判別する為",D9="↓★処理目的を選択して下さい。（任意）")),"100cm2以上","")</f>
        <v>100cm2以上</v>
      </c>
      <c r="N64" s="145" t="str">
        <f>IF(AND(B45="その他（廃棄物）",OR(D9="無害化処理認定施設（5000mg/kg以下）への受入可否を判別する為",D9="↓★処理目的を選択して下さい。（任意）")),"なし","")</f>
        <v>なし</v>
      </c>
      <c r="O64" s="179"/>
    </row>
    <row r="65" spans="1:15" ht="14.25" customHeight="1" thickBot="1">
      <c r="A65" s="124"/>
      <c r="B65" s="106"/>
      <c r="C65" s="138" t="str">
        <f>IF(AND(B45="その他（廃棄物）",OR(D9="無害化処理認定施設（5000mg/kg以下）への受入可否を判別する為",D9="↓★処理目的を選択して下さい。（任意）")),"→→→","")</f>
        <v>→→→</v>
      </c>
      <c r="D65" s="199" t="str">
        <f>IF(AND(B45="その他（廃棄物）",OR(D9="無害化処理認定施設（5000mg/kg以下）への受入可否を判別する為",D9="↓★処理目的を選択して下さい。（任意）")),"低濃度PCB含有廃棄物に関する測定方法　6. 金属くず（表面抽出試験）","")</f>
        <v>低濃度PCB含有廃棄物に関する測定方法　6. 金属くず（表面抽出試験）</v>
      </c>
      <c r="E65" s="138" t="str">
        <f>IF(AND(B45="その他（廃棄物）",OR(D9="無害化処理認定施設（5000mg/kg以下）への受入可否を判別する為",D9="↓★処理目的を選択して下さい。（任意）")),"→→→","")</f>
        <v>→→→</v>
      </c>
      <c r="F65" s="206" t="str">
        <f>IF(AND(B45="その他（廃棄物）",OR(D9="無害化処理認定施設（5000mg/kg以下）への受入可否を判別する為",D9="↓★処理目的を選択して下さい。（任意）")),"50mg/kg","")</f>
        <v>50mg/kg</v>
      </c>
      <c r="G65" s="138" t="str">
        <f>IF(AND(B45="その他（廃棄物）",OR(D9="無害化処理認定施設（5000mg/kg以下）への受入可否を判別する為",D9="↓★処理目的を選択して下さい。（任意）")),"→→→","")</f>
        <v>→→→</v>
      </c>
      <c r="H65" s="207" t="str">
        <f>IF(AND(B45="その他（廃棄物）",OR(D9="無害化処理認定施設（5000mg/kg以下）への受入可否を判別する為",D9="↓★処理目的を選択して下さい。（任意）")),"ECD","")</f>
        <v>ECD</v>
      </c>
      <c r="I65" s="138" t="str">
        <f>IF(AND(B45="その他（廃棄物）",OR(D9="無害化処理認定施設（5000mg/kg以下）への受入可否を判別する為",D9="↓★処理目的を選択して下さい。（任意）")),"→→→","")</f>
        <v>→→→</v>
      </c>
      <c r="J65" s="140" t="str">
        <f>IF(AND(B45="その他（廃棄物）",OR(D9="無害化処理認定施設（5000mg/kg以下）への受入可否を判別する為",D9="↓★処理目的を選択して下さい。（任意）")),"P16","")</f>
        <v>P16</v>
      </c>
      <c r="K65" s="140"/>
      <c r="L65" s="145" t="str">
        <f>IF(AND(B45="その他（廃棄物）",OR(D9="無害化処理認定施設（5000mg/kg以下）への受入可否を判別する為",D9="↓★処理目的を選択して下さい。（任意）")),"10営業日","")</f>
        <v>10営業日</v>
      </c>
      <c r="M65" s="145" t="str">
        <f>IF(AND(B45="その他（廃棄物）",OR(D9="無害化処理認定施設（5000mg/kg以下）への受入可否を判別する為",D9="↓★処理目的を選択して下さい。（任意）")),"1kg程度","")</f>
        <v>1kg程度</v>
      </c>
      <c r="N65" s="145" t="str">
        <f>IF(AND(B45="その他（廃棄物）",OR(D9="無害化処理認定施設（5000mg/kg以下）への受入可否を判別する為",D9="↓★処理目的を選択して下さい。（任意）")),"全返却","")</f>
        <v>全返却</v>
      </c>
      <c r="O65" s="179"/>
    </row>
    <row r="66" spans="1:15" ht="14.25" customHeight="1" thickBot="1">
      <c r="A66" s="124"/>
      <c r="B66" s="106"/>
      <c r="C66" s="138" t="str">
        <f>IF(AND(B45="その他（廃棄物）",OR(D9="無害化処理認定施設（5000mg/kg以下）への受入可否を判別する為",D9="↓★処理目的を選択して下さい。（任意）")),"→→→","")</f>
        <v>→→→</v>
      </c>
      <c r="D66" s="197" t="str">
        <f>IF(AND(B45="その他（廃棄物）",OR(D9="無害化処理認定施設（5000mg/kg以下）への受入可否を判別する為",D9="↓★処理目的を選択して下さい。（任意）")),"低濃度PCB含有廃棄物に関する測定方法　7. コンクリートくず（表面抽出試験）","")</f>
        <v>低濃度PCB含有廃棄物に関する測定方法　7. コンクリートくず（表面抽出試験）</v>
      </c>
      <c r="E66" s="138" t="str">
        <f>IF(AND(B45="その他（廃棄物）",OR(D9="無害化処理認定施設（5000mg/kg以下）への受入可否を判別する為",D9="↓★処理目的を選択して下さい。（任意）")),"→→→","")</f>
        <v>→→→</v>
      </c>
      <c r="F66" s="206" t="str">
        <f>IF(AND(B45="その他（廃棄物）",OR(D9="無害化処理認定施設（5000mg/kg以下）への受入可否を判別する為",D9="↓★処理目的を選択して下さい。（任意）")),"50mg/kg","")</f>
        <v>50mg/kg</v>
      </c>
      <c r="G66" s="138" t="str">
        <f>IF(AND(B45="その他（廃棄物）",OR(D9="無害化処理認定施設（5000mg/kg以下）への受入可否を判別する為",D9="↓★処理目的を選択して下さい。（任意）")),"→→→","")</f>
        <v>→→→</v>
      </c>
      <c r="H66" s="202" t="str">
        <f>IF(AND(B45="その他（廃棄物）",OR(D9="無害化処理認定施設（5000mg/kg以下）への受入可否を判別する為",D9="↓★処理目的を選択して下さい。（任意）")),"ECD","")</f>
        <v>ECD</v>
      </c>
      <c r="I66" s="138" t="str">
        <f>IF(AND(B45="その他（廃棄物）",OR(D9="無害化処理認定施設（5000mg/kg以下）への受入可否を判別する為",D9="↓★処理目的を選択して下さい。（任意）")),"→→→","")</f>
        <v>→→→</v>
      </c>
      <c r="J66" s="140" t="str">
        <f>IF(AND(B45="その他（廃棄物）",OR(D9="無害化処理認定施設（5000mg/kg以下）への受入可否を判別する為",D9="↓★処理目的を選択して下さい。（任意）")),"P17","")</f>
        <v>P17</v>
      </c>
      <c r="K66" s="140"/>
      <c r="L66" s="145" t="str">
        <f>IF(AND(B45="その他（廃棄物）",OR(D9="無害化処理認定施設（5000mg/kg以下）への受入可否を判別する為",D9="↓★処理目的を選択して下さい。（任意）")),"10営業日","")</f>
        <v>10営業日</v>
      </c>
      <c r="M66" s="145" t="str">
        <f>IF(AND(B45="その他（廃棄物）",OR(D9="無害化処理認定施設（5000mg/kg以下）への受入可否を判別する為",D9="↓★処理目的を選択して下さい。（任意）")),"1kg程度","")</f>
        <v>1kg程度</v>
      </c>
      <c r="N66" s="145" t="str">
        <f>IF(AND(B45="その他（廃棄物）",OR(D9="無害化処理認定施設（5000mg/kg以下）への受入可否を判別する為",D9="↓★処理目的を選択して下さい。（任意）")),"全返却","")</f>
        <v>全返却</v>
      </c>
      <c r="O66" s="179"/>
    </row>
    <row r="67" spans="1:15" ht="7.15" customHeight="1" thickBot="1">
      <c r="A67" s="124"/>
      <c r="B67" s="106"/>
      <c r="C67" s="138"/>
      <c r="D67" s="211"/>
      <c r="E67" s="138"/>
      <c r="F67" s="212"/>
      <c r="G67" s="138"/>
      <c r="H67" s="212"/>
      <c r="I67" s="138"/>
      <c r="J67" s="140"/>
      <c r="K67" s="140"/>
      <c r="L67" s="145"/>
      <c r="M67" s="145"/>
      <c r="N67" s="145"/>
      <c r="O67" s="179"/>
    </row>
    <row r="68" spans="1:15" ht="13.9" customHeight="1" thickBot="1">
      <c r="A68" s="124"/>
      <c r="B68" s="106"/>
      <c r="C68" s="138" t="str">
        <f>IF(AND(B45="その他（廃棄物）",OR(D9="一般産業廃棄物（0.5mg/kg以下）への受入可否を判別する為",D9="↓★処理目的を選択して下さい。（任意）")),"→→→","")</f>
        <v>→→→</v>
      </c>
      <c r="D68" s="200" t="str">
        <f>IF(AND(B45="その他（廃棄物）",OR(D9="一般産業廃棄物（0.5mg/kg以下）への受入可否を判別する為",D9="↓★処理目的を選択して下さい。（任意）")),"厚生省告示第192号 別表第三の第一（洗浄液試験法）","")</f>
        <v>厚生省告示第192号 別表第三の第一（洗浄液試験法）</v>
      </c>
      <c r="E68" s="138" t="str">
        <f>IF(AND(B45="その他（廃棄物）",OR(D9="一般産業廃棄物（0.5mg/kg以下）への受入可否を判別する為",D9="↓★処理目的を選択して下さい。（任意）")),"→→→","")</f>
        <v>→→→</v>
      </c>
      <c r="F68" s="206" t="str">
        <f>IF(AND(B45="その他（廃棄物）",OR(D9="一般産業廃棄物（0.5mg/kg以下）への受入可否を判別する為",D9="↓★処理目的を選択して下さい。（任意）")),"0.5mg/kg","")</f>
        <v>0.5mg/kg</v>
      </c>
      <c r="G68" s="138" t="str">
        <f>IF(AND(B45="その他（廃棄物）",OR(D9="一般産業廃棄物（0.5mg/kg以下）への受入可否を判別する為",D9="↓★処理目的を選択して下さい。（任意）")),"→→→","")</f>
        <v>→→→</v>
      </c>
      <c r="H68" s="202" t="str">
        <f>IF(AND(B45="その他（廃棄物）",OR(D9="一般産業廃棄物（0.5mg/kg以下）への受入可否を判別する為",D9="↓★処理目的を選択して下さい。（任意）")),"ECD","")</f>
        <v>ECD</v>
      </c>
      <c r="I68" s="138" t="str">
        <f>IF(AND(B45="その他（廃棄物）",OR(D9="一般産業廃棄物（0.5mg/kg以下）への受入可否を判別する為",D9="↓★処理目的を選択して下さい。（任意）")),"→→→","")</f>
        <v>→→→</v>
      </c>
      <c r="J68" s="140" t="str">
        <f>IF(AND(B45="その他（廃棄物）",OR(D9="一般産業廃棄物（0.5mg/kg以下）への受入可否を判別する為",D9="↓★処理目的を選択して下さい。（任意）")),"P31","")</f>
        <v>P31</v>
      </c>
      <c r="K68" s="140"/>
      <c r="L68" s="145" t="str">
        <f>IF(AND(B45="その他（廃棄物）",OR(D9="一般産業廃棄物（0.5mg/kg以下）への受入可否を判別する為",D9="↓★処理目的を選択して下さい。（任意）")),"10営業日","")</f>
        <v>10営業日</v>
      </c>
      <c r="M68" s="145" t="str">
        <f>IF(AND(B45="その他（廃棄物）",OR(D9="一般産業廃棄物（0.5mg/kg以下）への受入可否を判別する為",D9="↓★処理目的を選択して下さい。（任意）")),"10g程度","")</f>
        <v>10g程度</v>
      </c>
      <c r="N68" s="145" t="str">
        <f>IF(AND(B45="その他（廃棄物）",OR(D9="一般産業廃棄物（0.5mg/kg以下）への受入可否を判別する為",D9="↓★処理目的を選択して下さい。（任意）")),"全返却","")</f>
        <v>全返却</v>
      </c>
      <c r="O68" s="179"/>
    </row>
    <row r="69" spans="1:15" ht="14.25" customHeight="1" thickBot="1">
      <c r="A69" s="124"/>
      <c r="B69" s="106"/>
      <c r="C69" s="138" t="str">
        <f>IF(AND(B45="その他（廃棄物）",OR(D9="一般産業廃棄物（0.5mg/kg以下）への受入可否を判別する為",D9="↓★処理目的を選択して下さい。（任意）")),"→→→","")</f>
        <v>→→→</v>
      </c>
      <c r="D69" s="200" t="str">
        <f>IF(AND(B45="その他（廃棄物）",OR(D9="一般産業廃棄物（0.5mg/kg以下）への受入可否を判別する為",D9="↓★処理目的を選択して下さい。（任意）")),"厚生省告示第192号 別表第三の第二（拭き取り試験法）","")</f>
        <v>厚生省告示第192号 別表第三の第二（拭き取り試験法）</v>
      </c>
      <c r="E69" s="138" t="str">
        <f>IF(AND(B45="その他（廃棄物）",OR(D9="一般産業廃棄物（0.5mg/kg以下）への受入可否を判別する為",D9="↓★処理目的を選択して下さい。（任意）")),"→→→","")</f>
        <v>→→→</v>
      </c>
      <c r="F69" s="201" t="str">
        <f>IF(AND(B45="その他（廃棄物）",OR(D9="一般産業廃棄物（0.5mg/kg以下）への受入可否を判別する為",D9="↓★処理目的を選択して下さい。（任意）")),"0.1μg/100cm2","")</f>
        <v>0.1μg/100cm2</v>
      </c>
      <c r="G69" s="138" t="str">
        <f>IF(AND(B45="その他（廃棄物）",OR(D9="一般産業廃棄物（0.5mg/kg以下）への受入可否を判別する為",D9="↓★処理目的を選択して下さい。（任意）")),"→→→","")</f>
        <v>→→→</v>
      </c>
      <c r="H69" s="202" t="str">
        <f>IF(AND(B45="その他（廃棄物）",OR(D9="一般産業廃棄物（0.5mg/kg以下）への受入可否を判別する為",D9="↓★処理目的を選択して下さい。（任意）")),"ECD","")</f>
        <v>ECD</v>
      </c>
      <c r="I69" s="138" t="str">
        <f>IF(AND(B45="その他（廃棄物）",OR(D9="一般産業廃棄物（0.5mg/kg以下）への受入可否を判別する為",D9="↓★処理目的を選択して下さい。（任意）")),"→→→","")</f>
        <v>→→→</v>
      </c>
      <c r="J69" s="140" t="str">
        <f>IF(AND(B45="その他（廃棄物）",OR(D9="一般産業廃棄物（0.5mg/kg以下）への受入可否を判別する為",D9="↓★処理目的を選択して下さい。（任意）")),"P32","")</f>
        <v>P32</v>
      </c>
      <c r="K69" s="140"/>
      <c r="L69" s="145" t="str">
        <f>IF(AND(B45="その他（廃棄物）",OR(D9="一般産業廃棄物（0.5mg/kg以下）への受入可否を判別する為",D9="↓★処理目的を選択して下さい。（任意）")),"10営業日","")</f>
        <v>10営業日</v>
      </c>
      <c r="M69" s="145" t="str">
        <f>IF(AND(B45="その他（廃棄物）",OR(D9="一般産業廃棄物（0.5mg/kg以下）への受入可否を判別する為",D9="↓★処理目的を選択して下さい。（任意）")),"500cm2以上","")</f>
        <v>500cm2以上</v>
      </c>
      <c r="N69" s="145" t="str">
        <f>IF(AND(B45="その他（廃棄物）",OR(D9="一般産業廃棄物（0.5mg/kg以下）への受入可否を判別する為",D9="↓★処理目的を選択して下さい。（任意）")),"なし","")</f>
        <v>なし</v>
      </c>
      <c r="O69" s="179"/>
    </row>
    <row r="70" spans="1:15" ht="14.25" customHeight="1" thickBot="1">
      <c r="A70" s="124"/>
      <c r="B70" s="106"/>
      <c r="C70" s="138" t="str">
        <f>IF(AND(B45="その他（廃棄物）",OR(D9="一般産業廃棄物（0.5mg/kg以下）への受入可否を判別する為",D9="↓★処理目的を選択して下さい。（任意）")),"→→→","")</f>
        <v>→→→</v>
      </c>
      <c r="D70" s="200" t="str">
        <f>IF(AND(B45="その他（廃棄物）",OR(D9="一般産業廃棄物（0.5mg/kg以下）への受入可否を判別する為",D9="↓★処理目的を選択して下さい。（任意）")),"厚生省告示第192号 別表第三の第三（部材採取試験法）","")</f>
        <v>厚生省告示第192号 別表第三の第三（部材採取試験法）</v>
      </c>
      <c r="E70" s="138" t="str">
        <f>IF(AND(B45="その他（廃棄物）",OR(D9="一般産業廃棄物（0.5mg/kg以下）への受入可否を判別する為",D9="↓★処理目的を選択して下さい。（任意）")),"→→→","")</f>
        <v>→→→</v>
      </c>
      <c r="F70" s="206" t="str">
        <f>IF(AND(B45="その他（廃棄物）",OR(D9="一般産業廃棄物（0.5mg/kg以下）への受入可否を判別する為",D9="↓★処理目的を選択して下さい。（任意）")),"0.01mg/kg","")</f>
        <v>0.01mg/kg</v>
      </c>
      <c r="G70" s="138" t="str">
        <f>IF(AND(B45="その他（廃棄物）",OR(D9="一般産業廃棄物（0.5mg/kg以下）への受入可否を判別する為",D9="↓★処理目的を選択して下さい。（任意）")),"→→→","")</f>
        <v>→→→</v>
      </c>
      <c r="H70" s="202" t="str">
        <f>IF(AND(B45="その他（廃棄物）",OR(D9="一般産業廃棄物（0.5mg/kg以下）への受入可否を判別する為",D9="↓★処理目的を選択して下さい。（任意）")),"ECD","")</f>
        <v>ECD</v>
      </c>
      <c r="I70" s="138" t="str">
        <f>IF(AND(B45="その他（廃棄物）",OR(D9="一般産業廃棄物（0.5mg/kg以下）への受入可否を判別する為",D9="↓★処理目的を選択して下さい。（任意）")),"→→→","")</f>
        <v>→→→</v>
      </c>
      <c r="J70" s="140" t="str">
        <f>IF(AND(B45="その他（廃棄物）",OR(D9="一般産業廃棄物（0.5mg/kg以下）への受入可否を判別する為",D9="↓★処理目的を選択して下さい。（任意）")),"P33","")</f>
        <v>P33</v>
      </c>
      <c r="K70" s="140"/>
      <c r="L70" s="145" t="str">
        <f>IF(AND(B45="その他（廃棄物）",OR(D9="一般産業廃棄物（0.5mg/kg以下）への受入可否を判別する為",D9="↓★処理目的を選択して下さい。（任意）")),"10営業日","")</f>
        <v>10営業日</v>
      </c>
      <c r="M70" s="145" t="str">
        <f>IF(AND(B45="その他（廃棄物）",OR(D9="一般産業廃棄物（0.5mg/kg以下）への受入可否を判別する為",D9="↓★処理目的を選択して下さい。（任意）")),"100～300g程度","")</f>
        <v>100～300g程度</v>
      </c>
      <c r="N70" s="145" t="str">
        <f>IF(AND(B45="その他（廃棄物）",OR(D9="一般産業廃棄物（0.5mg/kg以下）への受入可否を判別する為",D9="↓★処理目的を選択して下さい。（任意）")),"全返却","")</f>
        <v>全返却</v>
      </c>
      <c r="O70" s="179"/>
    </row>
    <row r="71" spans="1:15" ht="14.25" customHeight="1" thickBot="1">
      <c r="A71" s="124"/>
      <c r="B71" s="106"/>
      <c r="C71" s="138" t="str">
        <f>IF(AND(B45="その他（廃棄物）",OR(D9="一般産業廃棄物（0.5mg/kg以下）への受入可否を判別する為",D9="↓★処理目的を選択して下さい。（任意）")),"→→→","")</f>
        <v>→→→</v>
      </c>
      <c r="D71" s="200" t="str">
        <f>IF(AND(B45="その他（廃棄物）",OR(D9="一般産業廃棄物（0.5mg/kg以下）への受入可否を判別する為",D9="↓★処理目的を選択して下さい。（任意）")),"厚生省告示第192号 別表第四（溶出試験）","")</f>
        <v>厚生省告示第192号 別表第四（溶出試験）</v>
      </c>
      <c r="E71" s="138" t="str">
        <f>IF(AND(B45="その他（廃棄物）",OR(D9="一般産業廃棄物（0.5mg/kg以下）への受入可否を判別する為",D9="↓★処理目的を選択して下さい。（任意）")),"→→→","")</f>
        <v>→→→</v>
      </c>
      <c r="F71" s="206" t="str">
        <f>IF(AND(B45="その他（廃棄物）",OR(D9="一般産業廃棄物（0.5mg/kg以下）への受入可否を判別する為",D9="↓★処理目的を選択して下さい。（任意）")),"0.003mg/L","")</f>
        <v>0.003mg/L</v>
      </c>
      <c r="G71" s="138" t="str">
        <f>IF(AND(B45="その他（廃棄物）",OR(D9="一般産業廃棄物（0.5mg/kg以下）への受入可否を判別する為",D9="↓★処理目的を選択して下さい。（任意）")),"→→→","")</f>
        <v>→→→</v>
      </c>
      <c r="H71" s="202" t="str">
        <f>IF(AND(B45="その他（廃棄物）",OR(D9="一般産業廃棄物（0.5mg/kg以下）への受入可否を判別する為",D9="↓★処理目的を選択して下さい。（任意）")),"ECD","")</f>
        <v>ECD</v>
      </c>
      <c r="I71" s="138" t="str">
        <f>IF(AND(B45="その他（廃棄物）",OR(D9="一般産業廃棄物（0.5mg/kg以下）への受入可否を判別する為",D9="↓★処理目的を選択して下さい。（任意）")),"→→→","")</f>
        <v>→→→</v>
      </c>
      <c r="J71" s="140" t="str">
        <f>IF(AND(B45="その他（廃棄物）",OR(D9="一般産業廃棄物（0.5mg/kg以下）への受入可否を判別する為",D9="↓★処理目的を選択して下さい。（任意）")),"P34","")</f>
        <v>P34</v>
      </c>
      <c r="K71" s="140"/>
      <c r="L71" s="145" t="str">
        <f>IF(AND(B45="その他（廃棄物）",OR(D9="一般産業廃棄物（0.5mg/kg以下）への受入可否を判別する為",D9="↓★処理目的を選択して下さい。（任意）")),"10営業日","")</f>
        <v>10営業日</v>
      </c>
      <c r="M71" s="145" t="str">
        <f>IF(AND(B45="その他（廃棄物）",OR(D9="一般産業廃棄物（0.5mg/kg以下）への受入可否を判別する為",D9="↓★処理目的を選択して下さい。（任意）")),"100g程度","")</f>
        <v>100g程度</v>
      </c>
      <c r="N71" s="145" t="str">
        <f>IF(AND(B45="その他（廃棄物）",OR(D9="一般産業廃棄物（0.5mg/kg以下）への受入可否を判別する為",D9="↓★処理目的を選択して下さい。（任意）")),"全返却","")</f>
        <v>全返却</v>
      </c>
      <c r="O71" s="179"/>
    </row>
    <row r="72" spans="1:15" ht="14.25" customHeight="1">
      <c r="A72" s="124"/>
      <c r="B72" s="107"/>
      <c r="C72" s="119"/>
      <c r="D72" s="117"/>
      <c r="E72" s="106"/>
      <c r="F72" s="117"/>
      <c r="G72" s="106"/>
      <c r="H72" s="117"/>
      <c r="I72" s="106"/>
      <c r="J72" s="108"/>
      <c r="K72" s="108"/>
      <c r="L72" s="108"/>
    </row>
    <row r="73" spans="1:15" ht="14.25" customHeight="1">
      <c r="A73" s="124"/>
      <c r="B73" s="117"/>
      <c r="C73" s="119"/>
      <c r="D73" s="117"/>
      <c r="E73" s="106"/>
      <c r="F73" s="117"/>
      <c r="G73" s="106"/>
      <c r="H73" s="117"/>
      <c r="I73" s="106"/>
      <c r="J73" s="108"/>
      <c r="K73" s="108"/>
      <c r="L73" s="108"/>
    </row>
    <row r="74" spans="1:15" ht="14.25" customHeight="1">
      <c r="A74" s="124"/>
      <c r="B74" s="563"/>
      <c r="C74" s="564"/>
      <c r="D74" s="565"/>
      <c r="E74" s="106"/>
      <c r="F74" s="117"/>
      <c r="G74" s="106"/>
      <c r="H74" s="117"/>
      <c r="I74" s="106"/>
      <c r="J74" s="108"/>
      <c r="K74" s="108"/>
      <c r="L74" s="108"/>
    </row>
    <row r="75" spans="1:15" ht="14.25" customHeight="1">
      <c r="A75" s="120"/>
      <c r="B75" s="560"/>
      <c r="C75" s="561"/>
      <c r="D75" s="562"/>
      <c r="E75" s="106"/>
      <c r="F75" s="120"/>
      <c r="G75" s="106"/>
      <c r="H75" s="120"/>
      <c r="I75" s="106"/>
      <c r="J75" s="108"/>
      <c r="K75" s="108"/>
      <c r="L75" s="108"/>
    </row>
    <row r="76" spans="1:15" ht="14.25" customHeight="1">
      <c r="A76" s="124"/>
      <c r="B76" s="558"/>
      <c r="C76" s="559"/>
      <c r="D76" s="559"/>
      <c r="E76" s="124"/>
      <c r="F76" s="124"/>
      <c r="G76" s="124"/>
      <c r="H76" s="124"/>
      <c r="I76" s="124"/>
      <c r="J76" s="125"/>
      <c r="K76" s="125"/>
      <c r="L76" s="125"/>
    </row>
    <row r="77" spans="1:15" ht="14.25" customHeight="1">
      <c r="B77" s="558"/>
      <c r="C77" s="559"/>
      <c r="D77" s="559"/>
      <c r="H77" s="124"/>
    </row>
    <row r="78" spans="1:15" ht="14.25" customHeight="1"/>
    <row r="79" spans="1:15" ht="14.25" customHeight="1"/>
    <row r="80" spans="1:15" ht="14.25" customHeight="1"/>
  </sheetData>
  <sheetProtection algorithmName="SHA-512" hashValue="zvwBdVj0SKaD3qN3sYRbil5S7n5SGFLu6JKG2IFcNNsT0O2oEDsLGY4EY50vTgUaDGhjp+H/ohKgb51/l6ziKg==" saltValue="UpOEHudp4LGNnsjap5JHmw==" spinCount="100000" sheet="1" objects="1" scenarios="1"/>
  <dataConsolidate/>
  <mergeCells count="8">
    <mergeCell ref="B76:D76"/>
    <mergeCell ref="B75:D75"/>
    <mergeCell ref="B74:D74"/>
    <mergeCell ref="B77:D77"/>
    <mergeCell ref="B4:D4"/>
    <mergeCell ref="B5:D5"/>
    <mergeCell ref="B6:D6"/>
    <mergeCell ref="B7:D7"/>
  </mergeCells>
  <phoneticPr fontId="9"/>
  <conditionalFormatting sqref="D68:D71">
    <cfRule type="cellIs" dxfId="58" priority="94" operator="equal">
      <formula>""</formula>
    </cfRule>
  </conditionalFormatting>
  <conditionalFormatting sqref="B16 B18 B20 B22:B25">
    <cfRule type="cellIs" dxfId="57" priority="92" operator="equal">
      <formula>""</formula>
    </cfRule>
  </conditionalFormatting>
  <conditionalFormatting sqref="B29:B32 B35:B38 B45">
    <cfRule type="cellIs" dxfId="56" priority="91" operator="equal">
      <formula>""</formula>
    </cfRule>
  </conditionalFormatting>
  <conditionalFormatting sqref="D14 D29:D31 D16 D18 D20 D35:D38 D45">
    <cfRule type="cellIs" dxfId="55" priority="90" operator="equal">
      <formula>""</formula>
    </cfRule>
  </conditionalFormatting>
  <conditionalFormatting sqref="F13">
    <cfRule type="cellIs" dxfId="54" priority="89" operator="equal">
      <formula>""</formula>
    </cfRule>
  </conditionalFormatting>
  <conditionalFormatting sqref="F14">
    <cfRule type="cellIs" dxfId="53" priority="88" operator="equal">
      <formula>""</formula>
    </cfRule>
  </conditionalFormatting>
  <conditionalFormatting sqref="H13:H14">
    <cfRule type="cellIs" dxfId="52" priority="87" operator="equal">
      <formula>""</formula>
    </cfRule>
  </conditionalFormatting>
  <conditionalFormatting sqref="F16">
    <cfRule type="cellIs" dxfId="51" priority="86" operator="equal">
      <formula>""</formula>
    </cfRule>
  </conditionalFormatting>
  <conditionalFormatting sqref="H16">
    <cfRule type="cellIs" dxfId="50" priority="85" operator="equal">
      <formula>""</formula>
    </cfRule>
  </conditionalFormatting>
  <conditionalFormatting sqref="F18">
    <cfRule type="cellIs" dxfId="49" priority="84" operator="equal">
      <formula>""</formula>
    </cfRule>
  </conditionalFormatting>
  <conditionalFormatting sqref="H18">
    <cfRule type="cellIs" dxfId="48" priority="83" operator="equal">
      <formula>""</formula>
    </cfRule>
  </conditionalFormatting>
  <conditionalFormatting sqref="H20">
    <cfRule type="cellIs" dxfId="47" priority="82" operator="equal">
      <formula>""</formula>
    </cfRule>
  </conditionalFormatting>
  <conditionalFormatting sqref="F20">
    <cfRule type="cellIs" dxfId="46" priority="81" operator="equal">
      <formula>""</formula>
    </cfRule>
  </conditionalFormatting>
  <conditionalFormatting sqref="F22:F23 F29:F30 F45 F51 F57 F63:F66">
    <cfRule type="cellIs" dxfId="45" priority="77" operator="equal">
      <formula>""</formula>
    </cfRule>
  </conditionalFormatting>
  <conditionalFormatting sqref="F43">
    <cfRule type="cellIs" dxfId="44" priority="74" operator="equal">
      <formula>""</formula>
    </cfRule>
  </conditionalFormatting>
  <conditionalFormatting sqref="F69 F33">
    <cfRule type="cellIs" dxfId="43" priority="64" operator="equal">
      <formula>""</formula>
    </cfRule>
  </conditionalFormatting>
  <conditionalFormatting sqref="F70:F71">
    <cfRule type="cellIs" dxfId="42" priority="63" operator="equal">
      <formula>""</formula>
    </cfRule>
  </conditionalFormatting>
  <conditionalFormatting sqref="D43">
    <cfRule type="cellIs" dxfId="41" priority="58" operator="equal">
      <formula>""</formula>
    </cfRule>
  </conditionalFormatting>
  <conditionalFormatting sqref="H40">
    <cfRule type="cellIs" dxfId="40" priority="56" operator="equal">
      <formula>""</formula>
    </cfRule>
  </conditionalFormatting>
  <conditionalFormatting sqref="F40">
    <cfRule type="cellIs" dxfId="39" priority="57" operator="equal">
      <formula>""</formula>
    </cfRule>
  </conditionalFormatting>
  <conditionalFormatting sqref="D45 D51 D57 D63:D66">
    <cfRule type="cellIs" dxfId="38" priority="53" operator="equal">
      <formula>""</formula>
    </cfRule>
  </conditionalFormatting>
  <conditionalFormatting sqref="H45 H51 H57 H63:H66">
    <cfRule type="cellIs" dxfId="37" priority="52" operator="equal">
      <formula>""</formula>
    </cfRule>
  </conditionalFormatting>
  <conditionalFormatting sqref="F68 B13 D13">
    <cfRule type="cellIs" dxfId="36" priority="51" operator="equal">
      <formula>""</formula>
    </cfRule>
  </conditionalFormatting>
  <conditionalFormatting sqref="H68:H71">
    <cfRule type="cellIs" dxfId="35" priority="50" operator="equal">
      <formula>""</formula>
    </cfRule>
  </conditionalFormatting>
  <conditionalFormatting sqref="H43">
    <cfRule type="cellIs" dxfId="34" priority="49" operator="equal">
      <formula>""</formula>
    </cfRule>
  </conditionalFormatting>
  <conditionalFormatting sqref="H29:H30">
    <cfRule type="cellIs" dxfId="33" priority="41" operator="equal">
      <formula>""</formula>
    </cfRule>
  </conditionalFormatting>
  <conditionalFormatting sqref="F49">
    <cfRule type="cellIs" dxfId="32" priority="38" operator="equal">
      <formula>""</formula>
    </cfRule>
  </conditionalFormatting>
  <conditionalFormatting sqref="H49">
    <cfRule type="cellIs" dxfId="31" priority="37" operator="equal">
      <formula>""</formula>
    </cfRule>
  </conditionalFormatting>
  <conditionalFormatting sqref="F55">
    <cfRule type="cellIs" dxfId="30" priority="36" operator="equal">
      <formula>""</formula>
    </cfRule>
  </conditionalFormatting>
  <conditionalFormatting sqref="H55">
    <cfRule type="cellIs" dxfId="29" priority="35" operator="equal">
      <formula>""</formula>
    </cfRule>
  </conditionalFormatting>
  <conditionalFormatting sqref="F61">
    <cfRule type="cellIs" dxfId="28" priority="34" operator="equal">
      <formula>""</formula>
    </cfRule>
  </conditionalFormatting>
  <conditionalFormatting sqref="H61">
    <cfRule type="cellIs" dxfId="27" priority="33" operator="equal">
      <formula>""</formula>
    </cfRule>
  </conditionalFormatting>
  <conditionalFormatting sqref="H33">
    <cfRule type="cellIs" dxfId="26" priority="31" operator="equal">
      <formula>""</formula>
    </cfRule>
  </conditionalFormatting>
  <conditionalFormatting sqref="F26">
    <cfRule type="cellIs" dxfId="25" priority="29" operator="equal">
      <formula>""</formula>
    </cfRule>
  </conditionalFormatting>
  <conditionalFormatting sqref="F27">
    <cfRule type="cellIs" dxfId="24" priority="28" operator="equal">
      <formula>""</formula>
    </cfRule>
  </conditionalFormatting>
  <conditionalFormatting sqref="H22:H23">
    <cfRule type="cellIs" dxfId="23" priority="27" operator="equal">
      <formula>""</formula>
    </cfRule>
  </conditionalFormatting>
  <conditionalFormatting sqref="H26">
    <cfRule type="cellIs" dxfId="22" priority="26" operator="equal">
      <formula>""</formula>
    </cfRule>
  </conditionalFormatting>
  <conditionalFormatting sqref="H27">
    <cfRule type="cellIs" dxfId="21" priority="25" operator="equal">
      <formula>""</formula>
    </cfRule>
  </conditionalFormatting>
  <conditionalFormatting sqref="D27">
    <cfRule type="cellIs" dxfId="20" priority="23" operator="equal">
      <formula>""</formula>
    </cfRule>
  </conditionalFormatting>
  <conditionalFormatting sqref="D22:D25">
    <cfRule type="cellIs" dxfId="19" priority="22" operator="equal">
      <formula>""</formula>
    </cfRule>
  </conditionalFormatting>
  <conditionalFormatting sqref="F37:F38">
    <cfRule type="cellIs" dxfId="18" priority="15" operator="equal">
      <formula>""</formula>
    </cfRule>
  </conditionalFormatting>
  <conditionalFormatting sqref="F37:F38">
    <cfRule type="cellIs" dxfId="17" priority="14" operator="equal">
      <formula>""</formula>
    </cfRule>
  </conditionalFormatting>
  <conditionalFormatting sqref="F24:F25">
    <cfRule type="cellIs" dxfId="16" priority="19" operator="equal">
      <formula>""</formula>
    </cfRule>
  </conditionalFormatting>
  <conditionalFormatting sqref="H24:H25">
    <cfRule type="cellIs" dxfId="15" priority="18" operator="equal">
      <formula>""</formula>
    </cfRule>
  </conditionalFormatting>
  <conditionalFormatting sqref="F31">
    <cfRule type="cellIs" dxfId="14" priority="17" operator="equal">
      <formula>""</formula>
    </cfRule>
  </conditionalFormatting>
  <conditionalFormatting sqref="H31">
    <cfRule type="cellIs" dxfId="13" priority="16" operator="equal">
      <formula>""</formula>
    </cfRule>
  </conditionalFormatting>
  <conditionalFormatting sqref="H35:H36">
    <cfRule type="cellIs" dxfId="12" priority="7" operator="equal">
      <formula>""</formula>
    </cfRule>
  </conditionalFormatting>
  <conditionalFormatting sqref="H37:H38">
    <cfRule type="cellIs" dxfId="11" priority="13" operator="equal">
      <formula>""</formula>
    </cfRule>
  </conditionalFormatting>
  <conditionalFormatting sqref="F41">
    <cfRule type="cellIs" dxfId="10" priority="12" operator="equal">
      <formula>""</formula>
    </cfRule>
  </conditionalFormatting>
  <conditionalFormatting sqref="H41">
    <cfRule type="cellIs" dxfId="9" priority="11" operator="equal">
      <formula>""</formula>
    </cfRule>
  </conditionalFormatting>
  <conditionalFormatting sqref="F39">
    <cfRule type="cellIs" dxfId="8" priority="9" operator="equal">
      <formula>""</formula>
    </cfRule>
  </conditionalFormatting>
  <conditionalFormatting sqref="H39">
    <cfRule type="cellIs" dxfId="7" priority="10" operator="equal">
      <formula>""</formula>
    </cfRule>
  </conditionalFormatting>
  <conditionalFormatting sqref="F35:F36">
    <cfRule type="cellIs" dxfId="6" priority="8" operator="equal">
      <formula>""</formula>
    </cfRule>
  </conditionalFormatting>
  <conditionalFormatting sqref="H47:H48">
    <cfRule type="cellIs" dxfId="5" priority="5" operator="equal">
      <formula>""</formula>
    </cfRule>
  </conditionalFormatting>
  <conditionalFormatting sqref="F47:F48">
    <cfRule type="cellIs" dxfId="4" priority="6" operator="equal">
      <formula>""</formula>
    </cfRule>
  </conditionalFormatting>
  <conditionalFormatting sqref="H53:H54">
    <cfRule type="cellIs" dxfId="3" priority="3" operator="equal">
      <formula>""</formula>
    </cfRule>
  </conditionalFormatting>
  <conditionalFormatting sqref="F53:F54">
    <cfRule type="cellIs" dxfId="2" priority="4" operator="equal">
      <formula>""</formula>
    </cfRule>
  </conditionalFormatting>
  <conditionalFormatting sqref="H59:H60">
    <cfRule type="cellIs" dxfId="1" priority="1" operator="equal">
      <formula>""</formula>
    </cfRule>
  </conditionalFormatting>
  <conditionalFormatting sqref="F59:F60">
    <cfRule type="cellIs" dxfId="0" priority="2" operator="equal">
      <formula>""</formula>
    </cfRule>
  </conditionalFormatting>
  <dataValidations count="2">
    <dataValidation type="list" allowBlank="1" showInputMessage="1" showErrorMessage="1" sqref="B9" xr:uid="{953B518F-B805-4E1D-A83E-E20063A5EF7A}">
      <formula1>$P$13:$P$22</formula1>
    </dataValidation>
    <dataValidation type="list" allowBlank="1" showInputMessage="1" showErrorMessage="1" sqref="D9" xr:uid="{9194C1F9-379E-4945-A3D9-395DC47A80C7}">
      <formula1>$Q$13:$Q$16</formula1>
    </dataValidation>
  </dataValidations>
  <pageMargins left="0.11811023622047245" right="0.11811023622047245" top="0.74803149606299213" bottom="0.74803149606299213"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24</vt:i4>
      </vt:variant>
    </vt:vector>
  </HeadingPairs>
  <TitlesOfParts>
    <vt:vector size="29" baseType="lpstr">
      <vt:lpstr>試験依頼書</vt:lpstr>
      <vt:lpstr>試験依頼書 (入力例)</vt:lpstr>
      <vt:lpstr>管理情報</vt:lpstr>
      <vt:lpstr>報告書例</vt:lpstr>
      <vt:lpstr>方法区分フロー</vt:lpstr>
      <vt:lpstr>試験依頼書!Print_Area</vt:lpstr>
      <vt:lpstr>'試験依頼書 (入力例)'!Print_Area</vt:lpstr>
      <vt:lpstr>報告書例!Print_Area</vt:lpstr>
      <vt:lpstr>報告書例!依頼者名種類</vt:lpstr>
      <vt:lpstr>報告書例!業務依頼者名</vt:lpstr>
      <vt:lpstr>報告書例!型式</vt:lpstr>
      <vt:lpstr>報告書例!敬称</vt:lpstr>
      <vt:lpstr>報告書例!結果</vt:lpstr>
      <vt:lpstr>報告書例!検体番号</vt:lpstr>
      <vt:lpstr>報告書例!工事番号種類</vt:lpstr>
      <vt:lpstr>報告書例!採取担当者</vt:lpstr>
      <vt:lpstr>報告書例!試料採取場所種類</vt:lpstr>
      <vt:lpstr>報告書例!試料採取日時</vt:lpstr>
      <vt:lpstr>報告書例!試料受領日</vt:lpstr>
      <vt:lpstr>報告書例!試料名</vt:lpstr>
      <vt:lpstr>報告書例!受付方法</vt:lpstr>
      <vt:lpstr>報告書例!製造メーカー</vt:lpstr>
      <vt:lpstr>報告書例!製造年</vt:lpstr>
      <vt:lpstr>報告書例!製造番号</vt:lpstr>
      <vt:lpstr>報告書例!測定方法タイトル</vt:lpstr>
      <vt:lpstr>報告書例!定量下限</vt:lpstr>
      <vt:lpstr>報告書例!報告書日付</vt:lpstr>
      <vt:lpstr>報告書例!方法1</vt:lpstr>
      <vt:lpstr>報告書例!方法2</vt:lpstr>
    </vt:vector>
  </TitlesOfParts>
  <Company>MIURA-GP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日和田貴之</dc:creator>
  <cp:lastModifiedBy>藤本 里奈/Fujimoto Rina</cp:lastModifiedBy>
  <cp:lastPrinted>2020-03-24T01:23:51Z</cp:lastPrinted>
  <dcterms:created xsi:type="dcterms:W3CDTF">2010-03-05T00:59:56Z</dcterms:created>
  <dcterms:modified xsi:type="dcterms:W3CDTF">2021-07-14T23:36:54Z</dcterms:modified>
</cp:coreProperties>
</file>